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سجل الاسترداد" sheetId="1" state="visible" r:id="rId1"/>
    <sheet xmlns:r="http://schemas.openxmlformats.org/officeDocument/2006/relationships" name="السياسات" sheetId="2" state="visible" r:id="rId2"/>
    <sheet xmlns:r="http://schemas.openxmlformats.org/officeDocument/2006/relationships" name="الملخص" sheetId="3" state="visible" r:id="rId3"/>
    <sheet xmlns:r="http://schemas.openxmlformats.org/officeDocument/2006/relationships" name="القوائم" sheetId="4" state="visible" r:id="rId4"/>
  </sheets>
  <definedNames>
    <definedName name="_xlnm._FilterDatabase" localSheetId="0" hidden="1">'سجل الاسترداد'!$A$4:$V$204</definedName>
  </definedNames>
  <calcPr calcId="124519" fullCalcOnLoad="1"/>
</workbook>
</file>

<file path=xl/styles.xml><?xml version="1.0" encoding="utf-8"?>
<styleSheet xmlns="http://schemas.openxmlformats.org/spreadsheetml/2006/main">
  <numFmts count="3">
    <numFmt numFmtId="164" formatCode="&quot;$&quot;#,##0.00"/>
    <numFmt numFmtId="165" formatCode="yyyy-mm-dd"/>
    <numFmt numFmtId="166" formatCode="0.0"/>
  </numFmts>
  <fonts count="9">
    <font>
      <name val="Calibri"/>
      <family val="2"/>
      <color theme="1"/>
      <sz val="11"/>
      <scheme val="minor"/>
    </font>
    <font>
      <name val="Arial"/>
      <b val="1"/>
      <sz val="16"/>
    </font>
    <font>
      <name val="Arial"/>
      <color rgb="005D5A70"/>
      <sz val="10"/>
    </font>
    <font>
      <name val="Arial"/>
      <b val="1"/>
      <color rgb="0015131F"/>
    </font>
    <font>
      <name val="Arial"/>
      <sz val="10"/>
    </font>
    <font>
      <name val="Arial"/>
      <b val="1"/>
      <sz val="10"/>
    </font>
    <font>
      <name val="Arial"/>
      <b val="1"/>
      <color rgb="004B22C9"/>
      <sz val="11"/>
    </font>
    <font>
      <name val="Arial"/>
      <b val="1"/>
      <sz val="12"/>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5" fontId="4" fillId="0" borderId="1" applyAlignment="1" pivotButton="0" quotePrefix="0" xfId="0">
      <alignment vertical="top"/>
    </xf>
    <xf numFmtId="0" fontId="4" fillId="0" borderId="1" applyAlignment="1" pivotButton="0" quotePrefix="0" xfId="0">
      <alignment vertical="top" wrapText="1"/>
    </xf>
    <xf numFmtId="0" fontId="5" fillId="0" borderId="1" applyAlignment="1" pivotButton="0" quotePrefix="0" xfId="0">
      <alignment vertical="top"/>
    </xf>
    <xf numFmtId="0" fontId="4" fillId="3" borderId="1" applyAlignment="1" pivotButton="0" quotePrefix="0" xfId="0">
      <alignment horizontal="center" vertical="top"/>
    </xf>
    <xf numFmtId="1" fontId="4" fillId="3" borderId="1" applyAlignment="1" pivotButton="0" quotePrefix="0" xfId="0">
      <alignment horizontal="center" vertical="top"/>
    </xf>
    <xf numFmtId="164" fontId="4" fillId="0" borderId="1" applyAlignment="1" pivotButton="0" quotePrefix="0" xfId="0">
      <alignment vertical="top"/>
    </xf>
    <xf numFmtId="0" fontId="4" fillId="3" borderId="1" applyAlignment="1" pivotButton="0" quotePrefix="0" xfId="0">
      <alignment vertical="top" wrapText="1"/>
    </xf>
    <xf numFmtId="165" fontId="4" fillId="3" borderId="1" applyAlignment="1" pivotButton="0" quotePrefix="0" xfId="0">
      <alignment vertical="top"/>
    </xf>
    <xf numFmtId="0" fontId="5" fillId="3" borderId="1" applyAlignment="1" pivotButton="0" quotePrefix="0" xfId="0">
      <alignment vertical="top"/>
    </xf>
    <xf numFmtId="0" fontId="5" fillId="0" borderId="1" applyAlignment="1" pivotButton="0" quotePrefix="0" xfId="0">
      <alignment horizontal="center" vertical="top" wrapText="1"/>
    </xf>
    <xf numFmtId="165" fontId="4" fillId="0" borderId="1" applyAlignment="1" pivotButton="0" quotePrefix="0" xfId="0">
      <alignment vertical="top" wrapText="1"/>
    </xf>
    <xf numFmtId="1" fontId="4" fillId="0" borderId="1" applyAlignment="1" pivotButton="0" quotePrefix="0" xfId="0">
      <alignment horizontal="center" vertical="top" wrapText="1"/>
    </xf>
    <xf numFmtId="1" fontId="6" fillId="0" borderId="1" applyAlignment="1" pivotButton="0" quotePrefix="0" xfId="0">
      <alignment vertical="top" wrapText="1"/>
    </xf>
    <xf numFmtId="9" fontId="6" fillId="0" borderId="1" applyAlignment="1" pivotButton="0" quotePrefix="0" xfId="0">
      <alignment vertical="top" wrapText="1"/>
    </xf>
    <xf numFmtId="166" fontId="6" fillId="0" borderId="1" applyAlignment="1" pivotButton="0" quotePrefix="0" xfId="0">
      <alignment vertical="top" wrapText="1"/>
    </xf>
    <xf numFmtId="164" fontId="6" fillId="0" borderId="1" applyAlignment="1" pivotButton="0" quotePrefix="0" xfId="0">
      <alignment vertical="top" wrapText="1"/>
    </xf>
    <xf numFmtId="0" fontId="7" fillId="0" borderId="0" pivotButton="0" quotePrefix="0" xfId="0"/>
    <xf numFmtId="1" fontId="4" fillId="0" borderId="1" applyAlignment="1" pivotButton="0" quotePrefix="0" xfId="0">
      <alignment vertical="top" wrapText="1"/>
    </xf>
    <xf numFmtId="164" fontId="4" fillId="0" borderId="1" applyAlignment="1" pivotButton="0" quotePrefix="0" xfId="0">
      <alignment vertical="top" wrapText="1"/>
    </xf>
    <xf numFmtId="0" fontId="8" fillId="0" borderId="0" pivotButton="0" quotePrefix="0" xfId="0"/>
    <xf numFmtId="164" fontId="4" fillId="0" borderId="1" applyAlignment="1" pivotButton="0" quotePrefix="0" xfId="0">
      <alignment horizontal="center" vertical="top" wrapText="1"/>
    </xf>
    <xf numFmtId="0" fontId="5" fillId="0" borderId="1" applyAlignment="1" pivotButton="0" quotePrefix="0" xfId="0">
      <alignment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04"/>
  <sheetViews>
    <sheetView rightToLeft="1" workbookViewId="0">
      <pane xSplit="3" ySplit="4" topLeftCell="D5" activePane="bottomRight" state="frozen"/>
      <selection pane="topRight"/>
      <selection pane="bottomLeft"/>
      <selection pane="bottomRight" activeCell="A1" sqref="A1"/>
    </sheetView>
  </sheetViews>
  <sheetFormatPr baseColWidth="8" defaultRowHeight="15"/>
  <cols>
    <col width="12" customWidth="1" min="1" max="1"/>
    <col width="20" customWidth="1" min="2" max="2"/>
    <col width="13" customWidth="1" min="3" max="3"/>
    <col width="12" customWidth="1" min="4" max="4"/>
    <col width="12" customWidth="1" min="5" max="5"/>
    <col width="9" customWidth="1" min="6" max="6"/>
    <col width="9" customWidth="1" min="7" max="7"/>
    <col width="10" customWidth="1" min="8" max="8"/>
    <col width="10" customWidth="1" min="9" max="9"/>
    <col width="18" customWidth="1" min="10" max="10"/>
    <col width="11" customWidth="1" min="11" max="11"/>
    <col width="24" customWidth="1" min="12" max="12"/>
    <col width="12" customWidth="1" min="13" max="13"/>
    <col width="18" customWidth="1" min="14" max="14"/>
    <col width="12" customWidth="1" min="15" max="15"/>
    <col width="9" customWidth="1" min="16" max="16"/>
    <col width="11" customWidth="1" min="17" max="17"/>
    <col width="24" customWidth="1" min="18" max="18"/>
    <col width="12" customWidth="1" min="19" max="19"/>
    <col width="12" customWidth="1" min="20" max="20"/>
    <col width="18" customWidth="1" min="21" max="21"/>
    <col width="46" customWidth="1" min="22" max="22"/>
  </cols>
  <sheetData>
    <row r="1">
      <c r="A1" s="1" t="inlineStr">
        <is>
          <t>سجل طلبات الاسترداد</t>
        </is>
      </c>
    </row>
    <row r="2">
      <c r="A2" s="2" t="inlineStr">
        <is>
          <t>صف واحد لكل طلب استرداد، يُسجّل قبل الرد الأول. املأ الأعمدة البيضاء؛ أما الأعمدة المظللة فتُملأ تلقائياً. اختر «السبب» و«القرار» من القوائم.</t>
        </is>
      </c>
    </row>
    <row r="3">
      <c r="A3" s="2" t="inlineStr">
        <is>
          <t>نسخ السياسة في ورقة «السياسات»؛ وحدود الموافقة وهدف الرد وتاريخ التحقق في ورقة «القوائم». تتحول «الحالة» إلى «القرار متأخر» بعد الموعد الموعود، وإلى «تحقق وأغلق» بعد 10 أيام عمل من الاسترداد.</t>
        </is>
      </c>
    </row>
    <row r="4" ht="34" customHeight="1">
      <c r="A4" s="3" t="inlineStr">
        <is>
          <t>تاريخ الاستلام</t>
        </is>
      </c>
      <c r="B4" s="3" t="inlineStr">
        <is>
          <t>العميل</t>
        </is>
      </c>
      <c r="C4" s="3" t="inlineStr">
        <is>
          <t>مرجع الطلب</t>
        </is>
      </c>
      <c r="D4" s="3" t="inlineStr">
        <is>
          <t>تاريخ الشراء</t>
        </is>
      </c>
      <c r="E4" s="3" t="inlineStr">
        <is>
          <t>تاريخ التسليم</t>
        </is>
      </c>
      <c r="F4" s="3" t="inlineStr">
        <is>
          <t>نسخة السياسة</t>
        </is>
      </c>
      <c r="G4" s="3" t="inlineStr">
        <is>
          <t>أيام المهلة</t>
        </is>
      </c>
      <c r="H4" s="3" t="inlineStr">
        <is>
          <t>الأيام منذ الشراء</t>
        </is>
      </c>
      <c r="I4" s="3" t="inlineStr">
        <is>
          <t>ضمن مهلة السياسة</t>
        </is>
      </c>
      <c r="J4" s="3" t="inlineStr">
        <is>
          <t>السبب</t>
        </is>
      </c>
      <c r="K4" s="3" t="inlineStr">
        <is>
          <t>المبلغ المطلوب</t>
        </is>
      </c>
      <c r="L4" s="3" t="inlineStr">
        <is>
          <t>مسؤول الموافقة</t>
        </is>
      </c>
      <c r="M4" s="3" t="inlineStr">
        <is>
          <t>موعد الرد الموعود</t>
        </is>
      </c>
      <c r="N4" s="3" t="inlineStr">
        <is>
          <t>القرار</t>
        </is>
      </c>
      <c r="O4" s="3" t="inlineStr">
        <is>
          <t>إرسال القرار</t>
        </is>
      </c>
      <c r="P4" s="3" t="inlineStr">
        <is>
          <t>في الموعد</t>
        </is>
      </c>
      <c r="Q4" s="3" t="inlineStr">
        <is>
          <t>مبلغ الاسترداد</t>
        </is>
      </c>
      <c r="R4" s="3" t="inlineStr">
        <is>
          <t>مرجع الاسترداد</t>
        </is>
      </c>
      <c r="S4" s="3" t="inlineStr">
        <is>
          <t>إصدار الاسترداد</t>
        </is>
      </c>
      <c r="T4" s="3" t="inlineStr">
        <is>
          <t>تاريخ الإغلاق</t>
        </is>
      </c>
      <c r="U4" s="3" t="inlineStr">
        <is>
          <t>الحالة</t>
        </is>
      </c>
      <c r="V4" s="3" t="inlineStr">
        <is>
          <t>ملاحظات</t>
        </is>
      </c>
    </row>
    <row r="5">
      <c r="A5" s="4" t="n">
        <v>46286</v>
      </c>
      <c r="B5" s="5" t="inlineStr">
        <is>
          <t>كلير نوفاك</t>
        </is>
      </c>
      <c r="C5" s="6" t="inlineStr">
        <is>
          <t>LG-20417</t>
        </is>
      </c>
      <c r="D5" s="4" t="n">
        <v>46279</v>
      </c>
      <c r="E5" s="4" t="n">
        <v>46282</v>
      </c>
      <c r="F5" s="7">
        <f>IF($D5="","",IF(COUNTIF('السياسات'!$B$5:$B$14,"&lt;="&amp;$D5)=0,"",INDEX('السياسات'!$A$5:$A$14,COUNTIF('السياسات'!$B$5:$B$14,"&lt;="&amp;$D5))))</f>
        <v/>
      </c>
      <c r="G5" s="8">
        <f>IF($F5="","",INDEX('السياسات'!$C$5:$C$14,MATCH($F5,'السياسات'!$A$5:$A$14,0)))</f>
        <v/>
      </c>
      <c r="H5" s="8">
        <f>IF(OR($A5="",$D5=""),"",IF($F5="",$A5-$D5,$A5-IF(AND(INDEX('السياسات'!$D$5:$D$14,MATCH($F5,'السياسات'!$A$5:$A$14,0))="تاريخ التسليم",$E5&lt;&gt;""),$E5,$D5)))</f>
        <v/>
      </c>
      <c r="I5" s="7">
        <f>IF(OR($H5="",$G5=""),"",IF($H5&lt;=$G5,"نعم","لا"))</f>
        <v/>
      </c>
      <c r="J5" s="5" t="inlineStr">
        <is>
          <t>تغيير الرأي</t>
        </is>
      </c>
      <c r="K5" s="9" t="n">
        <v>139</v>
      </c>
      <c r="L5" s="10">
        <f>IF(OR($A5="",$K5=""),"",IF($I5="لا",'القوائم'!$D$7,IF($K5&lt;='القوائم'!$E$5,'القوائم'!$D$5,IF($K5&lt;='القوائم'!$E$6,'القوائم'!$D$6,'القوائم'!$D$7))))</f>
        <v/>
      </c>
      <c r="M5" s="11">
        <f>IF($A5="","",WORKDAY($A5,'القوائم'!$G$5))</f>
        <v/>
      </c>
      <c r="N5" s="5" t="inlineStr">
        <is>
          <t>استرداد جزئي</t>
        </is>
      </c>
      <c r="O5" s="4" t="n">
        <v>46287</v>
      </c>
      <c r="P5" s="7">
        <f>IF(OR($M5="",$O5=""),"",IF($O5&lt;=$M5,"نعم","لا"))</f>
        <v/>
      </c>
      <c r="Q5" s="9" t="n">
        <v>131.5</v>
      </c>
      <c r="R5" s="5" t="inlineStr">
        <is>
          <t>استرداد re_3Qx81Lg، ARN المنتهي بـ6789</t>
        </is>
      </c>
      <c r="S5" s="4" t="n">
        <v>46293</v>
      </c>
      <c r="T5" s="4" t="n">
        <v>46302</v>
      </c>
      <c r="U5" s="12">
        <f>IF($A5="","",IF($T5&lt;&gt;"","مغلق",IF($O5="",IF(TODAY()&gt;$M5,"القرار متأخر","بانتظار القرار"),IF(OR($N5="استرداد كامل",$N5="استرداد جزئي"),IF($S5="","استرداد بانتظار الإصدار",IF(TODAY()&gt;WORKDAY($S5,'القوائم'!$G$6),"تحقق وأغلق","تم إرسال الاسترداد")),"مفتوح"))))</f>
        <v/>
      </c>
      <c r="V5" s="5" t="inlineStr">
        <is>
          <t>طلبت مقاس كوين وتحتاج إلى كينغ. $139.00 ناقص ملصق الإرجاع $7.50. أُجيب عن رسالة المتابعة في 5 أكتوبر برقم ARN</t>
        </is>
      </c>
    </row>
    <row r="6">
      <c r="A6" s="4" t="n">
        <v>46273</v>
      </c>
      <c r="B6" s="5" t="inlineStr">
        <is>
          <t>لوكاس ماير</t>
        </is>
      </c>
      <c r="C6" s="6" t="inlineStr">
        <is>
          <t>LG-20188</t>
        </is>
      </c>
      <c r="D6" s="4" t="n">
        <v>46237</v>
      </c>
      <c r="E6" s="4" t="n">
        <v>46240</v>
      </c>
      <c r="F6" s="7">
        <f>IF($D6="","",IF(COUNTIF('السياسات'!$B$5:$B$14,"&lt;="&amp;$D6)=0,"",INDEX('السياسات'!$A$5:$A$14,COUNTIF('السياسات'!$B$5:$B$14,"&lt;="&amp;$D6))))</f>
        <v/>
      </c>
      <c r="G6" s="8">
        <f>IF($F6="","",INDEX('السياسات'!$C$5:$C$14,MATCH($F6,'السياسات'!$A$5:$A$14,0)))</f>
        <v/>
      </c>
      <c r="H6" s="8">
        <f>IF(OR($A6="",$D6=""),"",IF($F6="",$A6-$D6,$A6-IF(AND(INDEX('السياسات'!$D$5:$D$14,MATCH($F6,'السياسات'!$A$5:$A$14,0))="تاريخ التسليم",$E6&lt;&gt;""),$E6,$D6)))</f>
        <v/>
      </c>
      <c r="I6" s="7">
        <f>IF(OR($H6="",$G6=""),"",IF($H6&lt;=$G6,"نعم","لا"))</f>
        <v/>
      </c>
      <c r="J6" s="5" t="inlineStr">
        <is>
          <t>تغيير الرأي</t>
        </is>
      </c>
      <c r="K6" s="9" t="n">
        <v>89</v>
      </c>
      <c r="L6" s="10">
        <f>IF(OR($A6="",$K6=""),"",IF($I6="لا",'القوائم'!$D$7,IF($K6&lt;='القوائم'!$E$5,'القوائم'!$D$5,IF($K6&lt;='القوائم'!$E$6,'القوائم'!$D$6,'القوائم'!$D$7))))</f>
        <v/>
      </c>
      <c r="M6" s="11">
        <f>IF($A6="","",WORKDAY($A6,'القوائم'!$G$5))</f>
        <v/>
      </c>
      <c r="N6" s="5" t="inlineStr">
        <is>
          <t>رصيد في المتجر</t>
        </is>
      </c>
      <c r="O6" s="4" t="n">
        <v>46274</v>
      </c>
      <c r="P6" s="7">
        <f>IF(OR($M6="",$O6=""),"",IF($O6&lt;=$M6,"نعم","لا"))</f>
        <v/>
      </c>
      <c r="Q6" s="9" t="n"/>
      <c r="R6" s="5" t="inlineStr">
        <is>
          <t>رصيد في المتجر LG-SC-0907</t>
        </is>
      </c>
      <c r="S6" s="4" t="n"/>
      <c r="T6" s="4" t="n">
        <v>46276</v>
      </c>
      <c r="U6" s="12">
        <f>IF($A6="","",IF($T6&lt;&gt;"","مغلق",IF($O6="",IF(TODAY()&gt;$M6,"القرار متأخر","بانتظار القرار"),IF(OR($N6="استرداد كامل",$N6="استرداد جزئي"),IF($S6="","استرداد بانتظار الإصدار",IF(TODAY()&gt;WORKDAY($S6,'القوائم'!$G$6),"تحقق وأغلق","تم إرسال الاسترداد")),"مفتوح"))))</f>
        <v/>
      </c>
      <c r="V6" s="5" t="inlineStr">
        <is>
          <t>خارج مهلة v2 بستة أيام. وافق أوين على رصيد في المتجر بقيمة $89.00، وقُبل في 11 سبتمبر</t>
        </is>
      </c>
    </row>
    <row r="7">
      <c r="A7" s="4" t="n">
        <v>46280</v>
      </c>
      <c r="B7" s="5" t="inlineStr">
        <is>
          <t>هانا ساتو</t>
        </is>
      </c>
      <c r="C7" s="6" t="inlineStr">
        <is>
          <t>LG-20302</t>
        </is>
      </c>
      <c r="D7" s="4" t="n">
        <v>46262</v>
      </c>
      <c r="E7" s="4" t="n">
        <v>46265</v>
      </c>
      <c r="F7" s="7">
        <f>IF($D7="","",IF(COUNTIF('السياسات'!$B$5:$B$14,"&lt;="&amp;$D7)=0,"",INDEX('السياسات'!$A$5:$A$14,COUNTIF('السياسات'!$B$5:$B$14,"&lt;="&amp;$D7))))</f>
        <v/>
      </c>
      <c r="G7" s="8">
        <f>IF($F7="","",INDEX('السياسات'!$C$5:$C$14,MATCH($F7,'السياسات'!$A$5:$A$14,0)))</f>
        <v/>
      </c>
      <c r="H7" s="8">
        <f>IF(OR($A7="",$D7=""),"",IF($F7="",$A7-$D7,$A7-IF(AND(INDEX('السياسات'!$D$5:$D$14,MATCH($F7,'السياسات'!$A$5:$A$14,0))="تاريخ التسليم",$E7&lt;&gt;""),$E7,$D7)))</f>
        <v/>
      </c>
      <c r="I7" s="7">
        <f>IF(OR($H7="",$G7=""),"",IF($H7&lt;=$G7,"نعم","لا"))</f>
        <v/>
      </c>
      <c r="J7" s="5" t="inlineStr">
        <is>
          <t>تالف أو معيب</t>
        </is>
      </c>
      <c r="K7" s="9" t="n">
        <v>42</v>
      </c>
      <c r="L7" s="10">
        <f>IF(OR($A7="",$K7=""),"",IF($I7="لا",'القوائم'!$D$7,IF($K7&lt;='القوائم'!$E$5,'القوائم'!$D$5,IF($K7&lt;='القوائم'!$E$6,'القوائم'!$D$6,'القوائم'!$D$7))))</f>
        <v/>
      </c>
      <c r="M7" s="11">
        <f>IF($A7="","",WORKDAY($A7,'القوائم'!$G$5))</f>
        <v/>
      </c>
      <c r="N7" s="5" t="inlineStr">
        <is>
          <t>استرداد كامل</t>
        </is>
      </c>
      <c r="O7" s="4" t="n">
        <v>46280</v>
      </c>
      <c r="P7" s="7">
        <f>IF(OR($M7="",$O7=""),"",IF($O7&lt;=$M7,"نعم","لا"))</f>
        <v/>
      </c>
      <c r="Q7" s="9" t="n">
        <v>42</v>
      </c>
      <c r="R7" s="5" t="inlineStr">
        <is>
          <t>re_1Hd52Wk</t>
        </is>
      </c>
      <c r="S7" s="4" t="n">
        <v>46280</v>
      </c>
      <c r="T7" s="4" t="n"/>
      <c r="U7" s="12">
        <f>IF($A7="","",IF($T7&lt;&gt;"","مغلق",IF($O7="",IF(TODAY()&gt;$M7,"القرار متأخر","بانتظار القرار"),IF(OR($N7="استرداد كامل",$N7="استرداد جزئي"),IF($S7="","استرداد بانتظار الإصدار",IF(TODAY()&gt;WORKDAY($S7,'القوائم'!$G$6),"تحقق وأغلق","تم إرسال الاسترداد")),"مفتوح"))))</f>
        <v/>
      </c>
      <c r="V7" s="5" t="inlineStr">
        <is>
          <t>صورة لخيوط مسحوبة في طقم المناشف؛ لا حاجة إلى الإرجاع</t>
        </is>
      </c>
    </row>
    <row r="8">
      <c r="A8" s="4" t="n">
        <v>46289</v>
      </c>
      <c r="B8" s="5" t="inlineStr">
        <is>
          <t>بيتر والش</t>
        </is>
      </c>
      <c r="C8" s="6" t="inlineStr">
        <is>
          <t>LG-20355</t>
        </is>
      </c>
      <c r="D8" s="4" t="n">
        <v>46267</v>
      </c>
      <c r="E8" s="4" t="n"/>
      <c r="F8" s="7">
        <f>IF($D8="","",IF(COUNTIF('السياسات'!$B$5:$B$14,"&lt;="&amp;$D8)=0,"",INDEX('السياسات'!$A$5:$A$14,COUNTIF('السياسات'!$B$5:$B$14,"&lt;="&amp;$D8))))</f>
        <v/>
      </c>
      <c r="G8" s="8">
        <f>IF($F8="","",INDEX('السياسات'!$C$5:$C$14,MATCH($F8,'السياسات'!$A$5:$A$14,0)))</f>
        <v/>
      </c>
      <c r="H8" s="8">
        <f>IF(OR($A8="",$D8=""),"",IF($F8="",$A8-$D8,$A8-IF(AND(INDEX('السياسات'!$D$5:$D$14,MATCH($F8,'السياسات'!$A$5:$A$14,0))="تاريخ التسليم",$E8&lt;&gt;""),$E8,$D8)))</f>
        <v/>
      </c>
      <c r="I8" s="7">
        <f>IF(OR($H8="",$G8=""),"",IF($H8&lt;=$G8,"نعم","لا"))</f>
        <v/>
      </c>
      <c r="J8" s="5" t="inlineStr">
        <is>
          <t>لم يصل</t>
        </is>
      </c>
      <c r="K8" s="9" t="n">
        <v>64</v>
      </c>
      <c r="L8" s="10">
        <f>IF(OR($A8="",$K8=""),"",IF($I8="لا",'القوائم'!$D$7,IF($K8&lt;='القوائم'!$E$5,'القوائم'!$D$5,IF($K8&lt;='القوائم'!$E$6,'القوائم'!$D$6,'القوائم'!$D$7))))</f>
        <v/>
      </c>
      <c r="M8" s="11">
        <f>IF($A8="","",WORKDAY($A8,'القوائم'!$G$5))</f>
        <v/>
      </c>
      <c r="N8" s="5" t="inlineStr">
        <is>
          <t>استرداد كامل</t>
        </is>
      </c>
      <c r="O8" s="4" t="n">
        <v>46294</v>
      </c>
      <c r="P8" s="7">
        <f>IF(OR($M8="",$O8=""),"",IF($O8&lt;=$M8,"نعم","لا"))</f>
        <v/>
      </c>
      <c r="Q8" s="9" t="n">
        <v>64</v>
      </c>
      <c r="R8" s="5" t="inlineStr">
        <is>
          <t>re_7Tn20Pc</t>
        </is>
      </c>
      <c r="S8" s="4" t="n">
        <v>46294</v>
      </c>
      <c r="T8" s="4" t="n"/>
      <c r="U8" s="12">
        <f>IF($A8="","",IF($T8&lt;&gt;"","مغلق",IF($O8="",IF(TODAY()&gt;$M8,"القرار متأخر","بانتظار القرار"),IF(OR($N8="استرداد كامل",$N8="استرداد جزئي"),IF($S8="","استرداد بانتظار الإصدار",IF(TODAY()&gt;WORKDAY($S8,'القوائم'!$G$6),"تحقق وأغلق","تم إرسال الاسترداد")),"مفتوح"))))</f>
        <v/>
      </c>
      <c r="V8" s="5" t="inlineStr">
        <is>
          <t>أغلقت شركة الشحن التتبّع واعتبرت الطرد مفقوداً في 28 سبتمبر؛ صدر القرار متأخراً يوماً واحداً</t>
        </is>
      </c>
    </row>
    <row r="9">
      <c r="A9" s="4" t="n">
        <v>46295</v>
      </c>
      <c r="B9" s="5" t="inlineStr">
        <is>
          <t>أمارا أوكيكي</t>
        </is>
      </c>
      <c r="C9" s="6" t="inlineStr">
        <is>
          <t>LG-20391</t>
        </is>
      </c>
      <c r="D9" s="4" t="n">
        <v>46272</v>
      </c>
      <c r="E9" s="4" t="n">
        <v>46275</v>
      </c>
      <c r="F9" s="7">
        <f>IF($D9="","",IF(COUNTIF('السياسات'!$B$5:$B$14,"&lt;="&amp;$D9)=0,"",INDEX('السياسات'!$A$5:$A$14,COUNTIF('السياسات'!$B$5:$B$14,"&lt;="&amp;$D9))))</f>
        <v/>
      </c>
      <c r="G9" s="8">
        <f>IF($F9="","",INDEX('السياسات'!$C$5:$C$14,MATCH($F9,'السياسات'!$A$5:$A$14,0)))</f>
        <v/>
      </c>
      <c r="H9" s="8">
        <f>IF(OR($A9="",$D9=""),"",IF($F9="",$A9-$D9,$A9-IF(AND(INDEX('السياسات'!$D$5:$D$14,MATCH($F9,'السياسات'!$A$5:$A$14,0))="تاريخ التسليم",$E9&lt;&gt;""),$E9,$D9)))</f>
        <v/>
      </c>
      <c r="I9" s="7">
        <f>IF(OR($H9="",$G9=""),"",IF($H9&lt;=$G9,"نعم","لا"))</f>
        <v/>
      </c>
      <c r="J9" s="5" t="inlineStr">
        <is>
          <t>منتج خاطئ</t>
        </is>
      </c>
      <c r="K9" s="9" t="n">
        <v>139</v>
      </c>
      <c r="L9" s="10">
        <f>IF(OR($A9="",$K9=""),"",IF($I9="لا",'القوائم'!$D$7,IF($K9&lt;='القوائم'!$E$5,'القوائم'!$D$5,IF($K9&lt;='القوائم'!$E$6,'القوائم'!$D$6,'القوائم'!$D$7))))</f>
        <v/>
      </c>
      <c r="M9" s="11">
        <f>IF($A9="","",WORKDAY($A9,'القوائم'!$G$5))</f>
        <v/>
      </c>
      <c r="N9" s="5" t="inlineStr">
        <is>
          <t>استبدال أو إصلاح</t>
        </is>
      </c>
      <c r="O9" s="4" t="n">
        <v>46296</v>
      </c>
      <c r="P9" s="7">
        <f>IF(OR($M9="",$O9=""),"",IF($O9&lt;=$M9,"نعم","لا"))</f>
        <v/>
      </c>
      <c r="Q9" s="9" t="n"/>
      <c r="R9" s="5" t="inlineStr">
        <is>
          <t>طلب الاستبدال LG-20466</t>
        </is>
      </c>
      <c r="S9" s="4" t="n"/>
      <c r="T9" s="4" t="n"/>
      <c r="U9" s="12">
        <f>IF($A9="","",IF($T9&lt;&gt;"","مغلق",IF($O9="",IF(TODAY()&gt;$M9,"القرار متأخر","بانتظار القرار"),IF(OR($N9="استرداد كامل",$N9="استرداد جزئي"),IF($S9="","استرداد بانتظار الإصدار",IF(TODAY()&gt;WORKDAY($S9,'القوائم'!$G$6),"تحقق وأغلق","تم إرسال الاسترداد")),"مفتوح"))))</f>
        <v/>
      </c>
      <c r="V9" s="5" t="inlineStr">
        <is>
          <t>أُرسل غطاء اللحاف الصحيح في 1 أكتوبر؛ ويعود الخاطئ مع شركة الشحن</t>
        </is>
      </c>
    </row>
    <row r="10">
      <c r="A10" s="4" t="n">
        <v>46297</v>
      </c>
      <c r="B10" s="5" t="inlineStr">
        <is>
          <t>جوليا براندت</t>
        </is>
      </c>
      <c r="C10" s="6" t="inlineStr">
        <is>
          <t>LG-20410</t>
        </is>
      </c>
      <c r="D10" s="4" t="n">
        <v>46277</v>
      </c>
      <c r="E10" s="4" t="n">
        <v>46281</v>
      </c>
      <c r="F10" s="7">
        <f>IF($D10="","",IF(COUNTIF('السياسات'!$B$5:$B$14,"&lt;="&amp;$D10)=0,"",INDEX('السياسات'!$A$5:$A$14,COUNTIF('السياسات'!$B$5:$B$14,"&lt;="&amp;$D10))))</f>
        <v/>
      </c>
      <c r="G10" s="8">
        <f>IF($F10="","",INDEX('السياسات'!$C$5:$C$14,MATCH($F10,'السياسات'!$A$5:$A$14,0)))</f>
        <v/>
      </c>
      <c r="H10" s="8">
        <f>IF(OR($A10="",$D10=""),"",IF($F10="",$A10-$D10,$A10-IF(AND(INDEX('السياسات'!$D$5:$D$14,MATCH($F10,'السياسات'!$A$5:$A$14,0))="تاريخ التسليم",$E10&lt;&gt;""),$E10,$D10)))</f>
        <v/>
      </c>
      <c r="I10" s="7">
        <f>IF(OR($H10="",$G10=""),"",IF($H10&lt;=$G10,"نعم","لا"))</f>
        <v/>
      </c>
      <c r="J10" s="5" t="inlineStr">
        <is>
          <t>لا يطابق الوصف</t>
        </is>
      </c>
      <c r="K10" s="9" t="n">
        <v>184</v>
      </c>
      <c r="L10" s="10">
        <f>IF(OR($A10="",$K10=""),"",IF($I10="لا",'القوائم'!$D$7,IF($K10&lt;='القوائم'!$E$5,'القوائم'!$D$5,IF($K10&lt;='القوائم'!$E$6,'القوائم'!$D$6,'القوائم'!$D$7))))</f>
        <v/>
      </c>
      <c r="M10" s="11">
        <f>IF($A10="","",WORKDAY($A10,'القوائم'!$G$5))</f>
        <v/>
      </c>
      <c r="N10" s="5" t="inlineStr">
        <is>
          <t>استرداد كامل</t>
        </is>
      </c>
      <c r="O10" s="4" t="n">
        <v>46300</v>
      </c>
      <c r="P10" s="7">
        <f>IF(OR($M10="",$O10=""),"",IF($O10&lt;=$M10,"نعم","لا"))</f>
        <v/>
      </c>
      <c r="Q10" s="9" t="n">
        <v>184</v>
      </c>
      <c r="R10" s="5" t="n"/>
      <c r="S10" s="4" t="n"/>
      <c r="T10" s="4" t="n"/>
      <c r="U10" s="12">
        <f>IF($A10="","",IF($T10&lt;&gt;"","مغلق",IF($O10="",IF(TODAY()&gt;$M10,"القرار متأخر","بانتظار القرار"),IF(OR($N10="استرداد كامل",$N10="استرداد جزئي"),IF($S10="","استرداد بانتظار الإصدار",IF(TODAY()&gt;WORKDAY($S10,'القوائم'!$G$6),"تحقق وأغلق","تم إرسال الاسترداد")),"مفتوح"))))</f>
        <v/>
      </c>
      <c r="V10" s="5" t="inlineStr">
        <is>
          <t>اللون أغمق بكثير من الصور. استرداد كامل مع الشحن عند وصول طرد الإرجاع؛ أُرسل الملصق في 5 أكتوبر</t>
        </is>
      </c>
    </row>
    <row r="11">
      <c r="A11" s="4" t="n">
        <v>46301</v>
      </c>
      <c r="B11" s="5" t="inlineStr">
        <is>
          <t>كيفن تران</t>
        </is>
      </c>
      <c r="C11" s="6" t="inlineStr">
        <is>
          <t>LG-20433</t>
        </is>
      </c>
      <c r="D11" s="4" t="n">
        <v>46285</v>
      </c>
      <c r="E11" s="4" t="n">
        <v>46289</v>
      </c>
      <c r="F11" s="7">
        <f>IF($D11="","",IF(COUNTIF('السياسات'!$B$5:$B$14,"&lt;="&amp;$D11)=0,"",INDEX('السياسات'!$A$5:$A$14,COUNTIF('السياسات'!$B$5:$B$14,"&lt;="&amp;$D11))))</f>
        <v/>
      </c>
      <c r="G11" s="8">
        <f>IF($F11="","",INDEX('السياسات'!$C$5:$C$14,MATCH($F11,'السياسات'!$A$5:$A$14,0)))</f>
        <v/>
      </c>
      <c r="H11" s="8">
        <f>IF(OR($A11="",$D11=""),"",IF($F11="",$A11-$D11,$A11-IF(AND(INDEX('السياسات'!$D$5:$D$14,MATCH($F11,'السياسات'!$A$5:$A$14,0))="تاريخ التسليم",$E11&lt;&gt;""),$E11,$D11)))</f>
        <v/>
      </c>
      <c r="I11" s="7">
        <f>IF(OR($H11="",$G11=""),"",IF($H11&lt;=$G11,"نعم","لا"))</f>
        <v/>
      </c>
      <c r="J11" s="5" t="inlineStr">
        <is>
          <t>تالف أو معيب</t>
        </is>
      </c>
      <c r="K11" s="9" t="n">
        <v>36</v>
      </c>
      <c r="L11" s="10">
        <f>IF(OR($A11="",$K11=""),"",IF($I11="لا",'القوائم'!$D$7,IF($K11&lt;='القوائم'!$E$5,'القوائم'!$D$5,IF($K11&lt;='القوائم'!$E$6,'القوائم'!$D$6,'القوائم'!$D$7))))</f>
        <v/>
      </c>
      <c r="M11" s="11">
        <f>IF($A11="","",WORKDAY($A11,'القوائم'!$G$5))</f>
        <v/>
      </c>
      <c r="N11" s="5" t="n"/>
      <c r="O11" s="4" t="n"/>
      <c r="P11" s="7">
        <f>IF(OR($M11="",$O11=""),"",IF($O11&lt;=$M11,"نعم","لا"))</f>
        <v/>
      </c>
      <c r="Q11" s="9" t="n"/>
      <c r="R11" s="5" t="n"/>
      <c r="S11" s="4" t="n"/>
      <c r="T11" s="4" t="n"/>
      <c r="U11" s="12">
        <f>IF($A11="","",IF($T11&lt;&gt;"","مغلق",IF($O11="",IF(TODAY()&gt;$M11,"القرار متأخر","بانتظار القرار"),IF(OR($N11="استرداد كامل",$N11="استرداد جزئي"),IF($S11="","استرداد بانتظار الإصدار",IF(TODAY()&gt;WORKDAY($S11,'القوائم'!$G$6),"تحقق وأغلق","تم إرسال الاسترداد")),"مفتوح"))))</f>
        <v/>
      </c>
      <c r="V11" s="5" t="inlineStr">
        <is>
          <t>طُلبت صورة للدرز المفتوح في 6 أكتوبر</t>
        </is>
      </c>
    </row>
    <row r="12">
      <c r="A12" s="4" t="n">
        <v>46296</v>
      </c>
      <c r="B12" s="5" t="inlineStr">
        <is>
          <t>روزا ديلغادو</t>
        </is>
      </c>
      <c r="C12" s="6" t="inlineStr">
        <is>
          <t>LG-19870</t>
        </is>
      </c>
      <c r="D12" s="4" t="n">
        <v>46191</v>
      </c>
      <c r="E12" s="4" t="n">
        <v>46195</v>
      </c>
      <c r="F12" s="7">
        <f>IF($D12="","",IF(COUNTIF('السياسات'!$B$5:$B$14,"&lt;="&amp;$D12)=0,"",INDEX('السياسات'!$A$5:$A$14,COUNTIF('السياسات'!$B$5:$B$14,"&lt;="&amp;$D12))))</f>
        <v/>
      </c>
      <c r="G12" s="8">
        <f>IF($F12="","",INDEX('السياسات'!$C$5:$C$14,MATCH($F12,'السياسات'!$A$5:$A$14,0)))</f>
        <v/>
      </c>
      <c r="H12" s="8">
        <f>IF(OR($A12="",$D12=""),"",IF($F12="",$A12-$D12,$A12-IF(AND(INDEX('السياسات'!$D$5:$D$14,MATCH($F12,'السياسات'!$A$5:$A$14,0))="تاريخ التسليم",$E12&lt;&gt;""),$E12,$D12)))</f>
        <v/>
      </c>
      <c r="I12" s="7">
        <f>IF(OR($H12="",$G12=""),"",IF($H12&lt;=$G12,"نعم","لا"))</f>
        <v/>
      </c>
      <c r="J12" s="5" t="inlineStr">
        <is>
          <t>تالف أو معيب</t>
        </is>
      </c>
      <c r="K12" s="9" t="n">
        <v>139</v>
      </c>
      <c r="L12" s="10">
        <f>IF(OR($A12="",$K12=""),"",IF($I12="لا",'القوائم'!$D$7,IF($K12&lt;='القوائم'!$E$5,'القوائم'!$D$5,IF($K12&lt;='القوائم'!$E$6,'القوائم'!$D$6,'القوائم'!$D$7))))</f>
        <v/>
      </c>
      <c r="M12" s="11">
        <f>IF($A12="","",WORKDAY($A12,'القوائم'!$G$5))</f>
        <v/>
      </c>
      <c r="N12" s="5" t="n"/>
      <c r="O12" s="4" t="n"/>
      <c r="P12" s="7">
        <f>IF(OR($M12="",$O12=""),"",IF($O12&lt;=$M12,"نعم","لا"))</f>
        <v/>
      </c>
      <c r="Q12" s="9" t="n"/>
      <c r="R12" s="5" t="n"/>
      <c r="S12" s="4" t="n"/>
      <c r="T12" s="4" t="n"/>
      <c r="U12" s="12">
        <f>IF($A12="","",IF($T12&lt;&gt;"","مغلق",IF($O12="",IF(TODAY()&gt;$M12,"القرار متأخر","بانتظار القرار"),IF(OR($N12="استرداد كامل",$N12="استرداد جزئي"),IF($S12="","استرداد بانتظار الإصدار",IF(TODAY()&gt;WORKDAY($S12,'القوائم'!$G$6),"تحقق وأغلق","تم إرسال الاسترداد")),"مفتوح"))))</f>
        <v/>
      </c>
      <c r="V12" s="5" t="inlineStr">
        <is>
          <t>انكسر السحّاب بعد 3 أشهر، خارج المهلة. يقرر أوين: إصلاح أو رصيد في المتجر</t>
        </is>
      </c>
    </row>
    <row r="13">
      <c r="A13" s="4" t="n"/>
      <c r="B13" s="5" t="n"/>
      <c r="C13" s="6" t="n"/>
      <c r="D13" s="4" t="n"/>
      <c r="E13" s="4" t="n"/>
      <c r="F13" s="7">
        <f>IF($D13="","",IF(COUNTIF('السياسات'!$B$5:$B$14,"&lt;="&amp;$D13)=0,"",INDEX('السياسات'!$A$5:$A$14,COUNTIF('السياسات'!$B$5:$B$14,"&lt;="&amp;$D13))))</f>
        <v/>
      </c>
      <c r="G13" s="8">
        <f>IF($F13="","",INDEX('السياسات'!$C$5:$C$14,MATCH($F13,'السياسات'!$A$5:$A$14,0)))</f>
        <v/>
      </c>
      <c r="H13" s="8">
        <f>IF(OR($A13="",$D13=""),"",IF($F13="",$A13-$D13,$A13-IF(AND(INDEX('السياسات'!$D$5:$D$14,MATCH($F13,'السياسات'!$A$5:$A$14,0))="تاريخ التسليم",$E13&lt;&gt;""),$E13,$D13)))</f>
        <v/>
      </c>
      <c r="I13" s="7">
        <f>IF(OR($H13="",$G13=""),"",IF($H13&lt;=$G13,"نعم","لا"))</f>
        <v/>
      </c>
      <c r="J13" s="5" t="n"/>
      <c r="K13" s="9" t="n"/>
      <c r="L13" s="10">
        <f>IF(OR($A13="",$K13=""),"",IF($I13="لا",'القوائم'!$D$7,IF($K13&lt;='القوائم'!$E$5,'القوائم'!$D$5,IF($K13&lt;='القوائم'!$E$6,'القوائم'!$D$6,'القوائم'!$D$7))))</f>
        <v/>
      </c>
      <c r="M13" s="11">
        <f>IF($A13="","",WORKDAY($A13,'القوائم'!$G$5))</f>
        <v/>
      </c>
      <c r="N13" s="5" t="n"/>
      <c r="O13" s="4" t="n"/>
      <c r="P13" s="7">
        <f>IF(OR($M13="",$O13=""),"",IF($O13&lt;=$M13,"نعم","لا"))</f>
        <v/>
      </c>
      <c r="Q13" s="9" t="n"/>
      <c r="R13" s="5" t="n"/>
      <c r="S13" s="4" t="n"/>
      <c r="T13" s="4" t="n"/>
      <c r="U13" s="12">
        <f>IF($A13="","",IF($T13&lt;&gt;"","مغلق",IF($O13="",IF(TODAY()&gt;$M13,"القرار متأخر","بانتظار القرار"),IF(OR($N13="استرداد كامل",$N13="استرداد جزئي"),IF($S13="","استرداد بانتظار الإصدار",IF(TODAY()&gt;WORKDAY($S13,'القوائم'!$G$6),"تحقق وأغلق","تم إرسال الاسترداد")),"مفتوح"))))</f>
        <v/>
      </c>
      <c r="V13" s="5" t="n"/>
    </row>
    <row r="14">
      <c r="A14" s="4" t="n"/>
      <c r="B14" s="5" t="n"/>
      <c r="C14" s="6" t="n"/>
      <c r="D14" s="4" t="n"/>
      <c r="E14" s="4" t="n"/>
      <c r="F14" s="7">
        <f>IF($D14="","",IF(COUNTIF('السياسات'!$B$5:$B$14,"&lt;="&amp;$D14)=0,"",INDEX('السياسات'!$A$5:$A$14,COUNTIF('السياسات'!$B$5:$B$14,"&lt;="&amp;$D14))))</f>
        <v/>
      </c>
      <c r="G14" s="8">
        <f>IF($F14="","",INDEX('السياسات'!$C$5:$C$14,MATCH($F14,'السياسات'!$A$5:$A$14,0)))</f>
        <v/>
      </c>
      <c r="H14" s="8">
        <f>IF(OR($A14="",$D14=""),"",IF($F14="",$A14-$D14,$A14-IF(AND(INDEX('السياسات'!$D$5:$D$14,MATCH($F14,'السياسات'!$A$5:$A$14,0))="تاريخ التسليم",$E14&lt;&gt;""),$E14,$D14)))</f>
        <v/>
      </c>
      <c r="I14" s="7">
        <f>IF(OR($H14="",$G14=""),"",IF($H14&lt;=$G14,"نعم","لا"))</f>
        <v/>
      </c>
      <c r="J14" s="5" t="n"/>
      <c r="K14" s="9" t="n"/>
      <c r="L14" s="10">
        <f>IF(OR($A14="",$K14=""),"",IF($I14="لا",'القوائم'!$D$7,IF($K14&lt;='القوائم'!$E$5,'القوائم'!$D$5,IF($K14&lt;='القوائم'!$E$6,'القوائم'!$D$6,'القوائم'!$D$7))))</f>
        <v/>
      </c>
      <c r="M14" s="11">
        <f>IF($A14="","",WORKDAY($A14,'القوائم'!$G$5))</f>
        <v/>
      </c>
      <c r="N14" s="5" t="n"/>
      <c r="O14" s="4" t="n"/>
      <c r="P14" s="7">
        <f>IF(OR($M14="",$O14=""),"",IF($O14&lt;=$M14,"نعم","لا"))</f>
        <v/>
      </c>
      <c r="Q14" s="9" t="n"/>
      <c r="R14" s="5" t="n"/>
      <c r="S14" s="4" t="n"/>
      <c r="T14" s="4" t="n"/>
      <c r="U14" s="12">
        <f>IF($A14="","",IF($T14&lt;&gt;"","مغلق",IF($O14="",IF(TODAY()&gt;$M14,"القرار متأخر","بانتظار القرار"),IF(OR($N14="استرداد كامل",$N14="استرداد جزئي"),IF($S14="","استرداد بانتظار الإصدار",IF(TODAY()&gt;WORKDAY($S14,'القوائم'!$G$6),"تحقق وأغلق","تم إرسال الاسترداد")),"مفتوح"))))</f>
        <v/>
      </c>
      <c r="V14" s="5" t="n"/>
    </row>
    <row r="15">
      <c r="A15" s="4" t="n"/>
      <c r="B15" s="5" t="n"/>
      <c r="C15" s="6" t="n"/>
      <c r="D15" s="4" t="n"/>
      <c r="E15" s="4" t="n"/>
      <c r="F15" s="7">
        <f>IF($D15="","",IF(COUNTIF('السياسات'!$B$5:$B$14,"&lt;="&amp;$D15)=0,"",INDEX('السياسات'!$A$5:$A$14,COUNTIF('السياسات'!$B$5:$B$14,"&lt;="&amp;$D15))))</f>
        <v/>
      </c>
      <c r="G15" s="8">
        <f>IF($F15="","",INDEX('السياسات'!$C$5:$C$14,MATCH($F15,'السياسات'!$A$5:$A$14,0)))</f>
        <v/>
      </c>
      <c r="H15" s="8">
        <f>IF(OR($A15="",$D15=""),"",IF($F15="",$A15-$D15,$A15-IF(AND(INDEX('السياسات'!$D$5:$D$14,MATCH($F15,'السياسات'!$A$5:$A$14,0))="تاريخ التسليم",$E15&lt;&gt;""),$E15,$D15)))</f>
        <v/>
      </c>
      <c r="I15" s="7">
        <f>IF(OR($H15="",$G15=""),"",IF($H15&lt;=$G15,"نعم","لا"))</f>
        <v/>
      </c>
      <c r="J15" s="5" t="n"/>
      <c r="K15" s="9" t="n"/>
      <c r="L15" s="10">
        <f>IF(OR($A15="",$K15=""),"",IF($I15="لا",'القوائم'!$D$7,IF($K15&lt;='القوائم'!$E$5,'القوائم'!$D$5,IF($K15&lt;='القوائم'!$E$6,'القوائم'!$D$6,'القوائم'!$D$7))))</f>
        <v/>
      </c>
      <c r="M15" s="11">
        <f>IF($A15="","",WORKDAY($A15,'القوائم'!$G$5))</f>
        <v/>
      </c>
      <c r="N15" s="5" t="n"/>
      <c r="O15" s="4" t="n"/>
      <c r="P15" s="7">
        <f>IF(OR($M15="",$O15=""),"",IF($O15&lt;=$M15,"نعم","لا"))</f>
        <v/>
      </c>
      <c r="Q15" s="9" t="n"/>
      <c r="R15" s="5" t="n"/>
      <c r="S15" s="4" t="n"/>
      <c r="T15" s="4" t="n"/>
      <c r="U15" s="12">
        <f>IF($A15="","",IF($T15&lt;&gt;"","مغلق",IF($O15="",IF(TODAY()&gt;$M15,"القرار متأخر","بانتظار القرار"),IF(OR($N15="استرداد كامل",$N15="استرداد جزئي"),IF($S15="","استرداد بانتظار الإصدار",IF(TODAY()&gt;WORKDAY($S15,'القوائم'!$G$6),"تحقق وأغلق","تم إرسال الاسترداد")),"مفتوح"))))</f>
        <v/>
      </c>
      <c r="V15" s="5" t="n"/>
    </row>
    <row r="16">
      <c r="A16" s="4" t="n"/>
      <c r="B16" s="5" t="n"/>
      <c r="C16" s="6" t="n"/>
      <c r="D16" s="4" t="n"/>
      <c r="E16" s="4" t="n"/>
      <c r="F16" s="7">
        <f>IF($D16="","",IF(COUNTIF('السياسات'!$B$5:$B$14,"&lt;="&amp;$D16)=0,"",INDEX('السياسات'!$A$5:$A$14,COUNTIF('السياسات'!$B$5:$B$14,"&lt;="&amp;$D16))))</f>
        <v/>
      </c>
      <c r="G16" s="8">
        <f>IF($F16="","",INDEX('السياسات'!$C$5:$C$14,MATCH($F16,'السياسات'!$A$5:$A$14,0)))</f>
        <v/>
      </c>
      <c r="H16" s="8">
        <f>IF(OR($A16="",$D16=""),"",IF($F16="",$A16-$D16,$A16-IF(AND(INDEX('السياسات'!$D$5:$D$14,MATCH($F16,'السياسات'!$A$5:$A$14,0))="تاريخ التسليم",$E16&lt;&gt;""),$E16,$D16)))</f>
        <v/>
      </c>
      <c r="I16" s="7">
        <f>IF(OR($H16="",$G16=""),"",IF($H16&lt;=$G16,"نعم","لا"))</f>
        <v/>
      </c>
      <c r="J16" s="5" t="n"/>
      <c r="K16" s="9" t="n"/>
      <c r="L16" s="10">
        <f>IF(OR($A16="",$K16=""),"",IF($I16="لا",'القوائم'!$D$7,IF($K16&lt;='القوائم'!$E$5,'القوائم'!$D$5,IF($K16&lt;='القوائم'!$E$6,'القوائم'!$D$6,'القوائم'!$D$7))))</f>
        <v/>
      </c>
      <c r="M16" s="11">
        <f>IF($A16="","",WORKDAY($A16,'القوائم'!$G$5))</f>
        <v/>
      </c>
      <c r="N16" s="5" t="n"/>
      <c r="O16" s="4" t="n"/>
      <c r="P16" s="7">
        <f>IF(OR($M16="",$O16=""),"",IF($O16&lt;=$M16,"نعم","لا"))</f>
        <v/>
      </c>
      <c r="Q16" s="9" t="n"/>
      <c r="R16" s="5" t="n"/>
      <c r="S16" s="4" t="n"/>
      <c r="T16" s="4" t="n"/>
      <c r="U16" s="12">
        <f>IF($A16="","",IF($T16&lt;&gt;"","مغلق",IF($O16="",IF(TODAY()&gt;$M16,"القرار متأخر","بانتظار القرار"),IF(OR($N16="استرداد كامل",$N16="استرداد جزئي"),IF($S16="","استرداد بانتظار الإصدار",IF(TODAY()&gt;WORKDAY($S16,'القوائم'!$G$6),"تحقق وأغلق","تم إرسال الاسترداد")),"مفتوح"))))</f>
        <v/>
      </c>
      <c r="V16" s="5" t="n"/>
    </row>
    <row r="17">
      <c r="A17" s="4" t="n"/>
      <c r="B17" s="5" t="n"/>
      <c r="C17" s="6" t="n"/>
      <c r="D17" s="4" t="n"/>
      <c r="E17" s="4" t="n"/>
      <c r="F17" s="7">
        <f>IF($D17="","",IF(COUNTIF('السياسات'!$B$5:$B$14,"&lt;="&amp;$D17)=0,"",INDEX('السياسات'!$A$5:$A$14,COUNTIF('السياسات'!$B$5:$B$14,"&lt;="&amp;$D17))))</f>
        <v/>
      </c>
      <c r="G17" s="8">
        <f>IF($F17="","",INDEX('السياسات'!$C$5:$C$14,MATCH($F17,'السياسات'!$A$5:$A$14,0)))</f>
        <v/>
      </c>
      <c r="H17" s="8">
        <f>IF(OR($A17="",$D17=""),"",IF($F17="",$A17-$D17,$A17-IF(AND(INDEX('السياسات'!$D$5:$D$14,MATCH($F17,'السياسات'!$A$5:$A$14,0))="تاريخ التسليم",$E17&lt;&gt;""),$E17,$D17)))</f>
        <v/>
      </c>
      <c r="I17" s="7">
        <f>IF(OR($H17="",$G17=""),"",IF($H17&lt;=$G17,"نعم","لا"))</f>
        <v/>
      </c>
      <c r="J17" s="5" t="n"/>
      <c r="K17" s="9" t="n"/>
      <c r="L17" s="10">
        <f>IF(OR($A17="",$K17=""),"",IF($I17="لا",'القوائم'!$D$7,IF($K17&lt;='القوائم'!$E$5,'القوائم'!$D$5,IF($K17&lt;='القوائم'!$E$6,'القوائم'!$D$6,'القوائم'!$D$7))))</f>
        <v/>
      </c>
      <c r="M17" s="11">
        <f>IF($A17="","",WORKDAY($A17,'القوائم'!$G$5))</f>
        <v/>
      </c>
      <c r="N17" s="5" t="n"/>
      <c r="O17" s="4" t="n"/>
      <c r="P17" s="7">
        <f>IF(OR($M17="",$O17=""),"",IF($O17&lt;=$M17,"نعم","لا"))</f>
        <v/>
      </c>
      <c r="Q17" s="9" t="n"/>
      <c r="R17" s="5" t="n"/>
      <c r="S17" s="4" t="n"/>
      <c r="T17" s="4" t="n"/>
      <c r="U17" s="12">
        <f>IF($A17="","",IF($T17&lt;&gt;"","مغلق",IF($O17="",IF(TODAY()&gt;$M17,"القرار متأخر","بانتظار القرار"),IF(OR($N17="استرداد كامل",$N17="استرداد جزئي"),IF($S17="","استرداد بانتظار الإصدار",IF(TODAY()&gt;WORKDAY($S17,'القوائم'!$G$6),"تحقق وأغلق","تم إرسال الاسترداد")),"مفتوح"))))</f>
        <v/>
      </c>
      <c r="V17" s="5" t="n"/>
    </row>
    <row r="18">
      <c r="A18" s="4" t="n"/>
      <c r="B18" s="5" t="n"/>
      <c r="C18" s="6" t="n"/>
      <c r="D18" s="4" t="n"/>
      <c r="E18" s="4" t="n"/>
      <c r="F18" s="7">
        <f>IF($D18="","",IF(COUNTIF('السياسات'!$B$5:$B$14,"&lt;="&amp;$D18)=0,"",INDEX('السياسات'!$A$5:$A$14,COUNTIF('السياسات'!$B$5:$B$14,"&lt;="&amp;$D18))))</f>
        <v/>
      </c>
      <c r="G18" s="8">
        <f>IF($F18="","",INDEX('السياسات'!$C$5:$C$14,MATCH($F18,'السياسات'!$A$5:$A$14,0)))</f>
        <v/>
      </c>
      <c r="H18" s="8">
        <f>IF(OR($A18="",$D18=""),"",IF($F18="",$A18-$D18,$A18-IF(AND(INDEX('السياسات'!$D$5:$D$14,MATCH($F18,'السياسات'!$A$5:$A$14,0))="تاريخ التسليم",$E18&lt;&gt;""),$E18,$D18)))</f>
        <v/>
      </c>
      <c r="I18" s="7">
        <f>IF(OR($H18="",$G18=""),"",IF($H18&lt;=$G18,"نعم","لا"))</f>
        <v/>
      </c>
      <c r="J18" s="5" t="n"/>
      <c r="K18" s="9" t="n"/>
      <c r="L18" s="10">
        <f>IF(OR($A18="",$K18=""),"",IF($I18="لا",'القوائم'!$D$7,IF($K18&lt;='القوائم'!$E$5,'القوائم'!$D$5,IF($K18&lt;='القوائم'!$E$6,'القوائم'!$D$6,'القوائم'!$D$7))))</f>
        <v/>
      </c>
      <c r="M18" s="11">
        <f>IF($A18="","",WORKDAY($A18,'القوائم'!$G$5))</f>
        <v/>
      </c>
      <c r="N18" s="5" t="n"/>
      <c r="O18" s="4" t="n"/>
      <c r="P18" s="7">
        <f>IF(OR($M18="",$O18=""),"",IF($O18&lt;=$M18,"نعم","لا"))</f>
        <v/>
      </c>
      <c r="Q18" s="9" t="n"/>
      <c r="R18" s="5" t="n"/>
      <c r="S18" s="4" t="n"/>
      <c r="T18" s="4" t="n"/>
      <c r="U18" s="12">
        <f>IF($A18="","",IF($T18&lt;&gt;"","مغلق",IF($O18="",IF(TODAY()&gt;$M18,"القرار متأخر","بانتظار القرار"),IF(OR($N18="استرداد كامل",$N18="استرداد جزئي"),IF($S18="","استرداد بانتظار الإصدار",IF(TODAY()&gt;WORKDAY($S18,'القوائم'!$G$6),"تحقق وأغلق","تم إرسال الاسترداد")),"مفتوح"))))</f>
        <v/>
      </c>
      <c r="V18" s="5" t="n"/>
    </row>
    <row r="19">
      <c r="A19" s="4" t="n"/>
      <c r="B19" s="5" t="n"/>
      <c r="C19" s="6" t="n"/>
      <c r="D19" s="4" t="n"/>
      <c r="E19" s="4" t="n"/>
      <c r="F19" s="7">
        <f>IF($D19="","",IF(COUNTIF('السياسات'!$B$5:$B$14,"&lt;="&amp;$D19)=0,"",INDEX('السياسات'!$A$5:$A$14,COUNTIF('السياسات'!$B$5:$B$14,"&lt;="&amp;$D19))))</f>
        <v/>
      </c>
      <c r="G19" s="8">
        <f>IF($F19="","",INDEX('السياسات'!$C$5:$C$14,MATCH($F19,'السياسات'!$A$5:$A$14,0)))</f>
        <v/>
      </c>
      <c r="H19" s="8">
        <f>IF(OR($A19="",$D19=""),"",IF($F19="",$A19-$D19,$A19-IF(AND(INDEX('السياسات'!$D$5:$D$14,MATCH($F19,'السياسات'!$A$5:$A$14,0))="تاريخ التسليم",$E19&lt;&gt;""),$E19,$D19)))</f>
        <v/>
      </c>
      <c r="I19" s="7">
        <f>IF(OR($H19="",$G19=""),"",IF($H19&lt;=$G19,"نعم","لا"))</f>
        <v/>
      </c>
      <c r="J19" s="5" t="n"/>
      <c r="K19" s="9" t="n"/>
      <c r="L19" s="10">
        <f>IF(OR($A19="",$K19=""),"",IF($I19="لا",'القوائم'!$D$7,IF($K19&lt;='القوائم'!$E$5,'القوائم'!$D$5,IF($K19&lt;='القوائم'!$E$6,'القوائم'!$D$6,'القوائم'!$D$7))))</f>
        <v/>
      </c>
      <c r="M19" s="11">
        <f>IF($A19="","",WORKDAY($A19,'القوائم'!$G$5))</f>
        <v/>
      </c>
      <c r="N19" s="5" t="n"/>
      <c r="O19" s="4" t="n"/>
      <c r="P19" s="7">
        <f>IF(OR($M19="",$O19=""),"",IF($O19&lt;=$M19,"نعم","لا"))</f>
        <v/>
      </c>
      <c r="Q19" s="9" t="n"/>
      <c r="R19" s="5" t="n"/>
      <c r="S19" s="4" t="n"/>
      <c r="T19" s="4" t="n"/>
      <c r="U19" s="12">
        <f>IF($A19="","",IF($T19&lt;&gt;"","مغلق",IF($O19="",IF(TODAY()&gt;$M19,"القرار متأخر","بانتظار القرار"),IF(OR($N19="استرداد كامل",$N19="استرداد جزئي"),IF($S19="","استرداد بانتظار الإصدار",IF(TODAY()&gt;WORKDAY($S19,'القوائم'!$G$6),"تحقق وأغلق","تم إرسال الاسترداد")),"مفتوح"))))</f>
        <v/>
      </c>
      <c r="V19" s="5" t="n"/>
    </row>
    <row r="20">
      <c r="A20" s="4" t="n"/>
      <c r="B20" s="5" t="n"/>
      <c r="C20" s="6" t="n"/>
      <c r="D20" s="4" t="n"/>
      <c r="E20" s="4" t="n"/>
      <c r="F20" s="7">
        <f>IF($D20="","",IF(COUNTIF('السياسات'!$B$5:$B$14,"&lt;="&amp;$D20)=0,"",INDEX('السياسات'!$A$5:$A$14,COUNTIF('السياسات'!$B$5:$B$14,"&lt;="&amp;$D20))))</f>
        <v/>
      </c>
      <c r="G20" s="8">
        <f>IF($F20="","",INDEX('السياسات'!$C$5:$C$14,MATCH($F20,'السياسات'!$A$5:$A$14,0)))</f>
        <v/>
      </c>
      <c r="H20" s="8">
        <f>IF(OR($A20="",$D20=""),"",IF($F20="",$A20-$D20,$A20-IF(AND(INDEX('السياسات'!$D$5:$D$14,MATCH($F20,'السياسات'!$A$5:$A$14,0))="تاريخ التسليم",$E20&lt;&gt;""),$E20,$D20)))</f>
        <v/>
      </c>
      <c r="I20" s="7">
        <f>IF(OR($H20="",$G20=""),"",IF($H20&lt;=$G20,"نعم","لا"))</f>
        <v/>
      </c>
      <c r="J20" s="5" t="n"/>
      <c r="K20" s="9" t="n"/>
      <c r="L20" s="10">
        <f>IF(OR($A20="",$K20=""),"",IF($I20="لا",'القوائم'!$D$7,IF($K20&lt;='القوائم'!$E$5,'القوائم'!$D$5,IF($K20&lt;='القوائم'!$E$6,'القوائم'!$D$6,'القوائم'!$D$7))))</f>
        <v/>
      </c>
      <c r="M20" s="11">
        <f>IF($A20="","",WORKDAY($A20,'القوائم'!$G$5))</f>
        <v/>
      </c>
      <c r="N20" s="5" t="n"/>
      <c r="O20" s="4" t="n"/>
      <c r="P20" s="7">
        <f>IF(OR($M20="",$O20=""),"",IF($O20&lt;=$M20,"نعم","لا"))</f>
        <v/>
      </c>
      <c r="Q20" s="9" t="n"/>
      <c r="R20" s="5" t="n"/>
      <c r="S20" s="4" t="n"/>
      <c r="T20" s="4" t="n"/>
      <c r="U20" s="12">
        <f>IF($A20="","",IF($T20&lt;&gt;"","مغلق",IF($O20="",IF(TODAY()&gt;$M20,"القرار متأخر","بانتظار القرار"),IF(OR($N20="استرداد كامل",$N20="استرداد جزئي"),IF($S20="","استرداد بانتظار الإصدار",IF(TODAY()&gt;WORKDAY($S20,'القوائم'!$G$6),"تحقق وأغلق","تم إرسال الاسترداد")),"مفتوح"))))</f>
        <v/>
      </c>
      <c r="V20" s="5" t="n"/>
    </row>
    <row r="21">
      <c r="A21" s="4" t="n"/>
      <c r="B21" s="5" t="n"/>
      <c r="C21" s="6" t="n"/>
      <c r="D21" s="4" t="n"/>
      <c r="E21" s="4" t="n"/>
      <c r="F21" s="7">
        <f>IF($D21="","",IF(COUNTIF('السياسات'!$B$5:$B$14,"&lt;="&amp;$D21)=0,"",INDEX('السياسات'!$A$5:$A$14,COUNTIF('السياسات'!$B$5:$B$14,"&lt;="&amp;$D21))))</f>
        <v/>
      </c>
      <c r="G21" s="8">
        <f>IF($F21="","",INDEX('السياسات'!$C$5:$C$14,MATCH($F21,'السياسات'!$A$5:$A$14,0)))</f>
        <v/>
      </c>
      <c r="H21" s="8">
        <f>IF(OR($A21="",$D21=""),"",IF($F21="",$A21-$D21,$A21-IF(AND(INDEX('السياسات'!$D$5:$D$14,MATCH($F21,'السياسات'!$A$5:$A$14,0))="تاريخ التسليم",$E21&lt;&gt;""),$E21,$D21)))</f>
        <v/>
      </c>
      <c r="I21" s="7">
        <f>IF(OR($H21="",$G21=""),"",IF($H21&lt;=$G21,"نعم","لا"))</f>
        <v/>
      </c>
      <c r="J21" s="5" t="n"/>
      <c r="K21" s="9" t="n"/>
      <c r="L21" s="10">
        <f>IF(OR($A21="",$K21=""),"",IF($I21="لا",'القوائم'!$D$7,IF($K21&lt;='القوائم'!$E$5,'القوائم'!$D$5,IF($K21&lt;='القوائم'!$E$6,'القوائم'!$D$6,'القوائم'!$D$7))))</f>
        <v/>
      </c>
      <c r="M21" s="11">
        <f>IF($A21="","",WORKDAY($A21,'القوائم'!$G$5))</f>
        <v/>
      </c>
      <c r="N21" s="5" t="n"/>
      <c r="O21" s="4" t="n"/>
      <c r="P21" s="7">
        <f>IF(OR($M21="",$O21=""),"",IF($O21&lt;=$M21,"نعم","لا"))</f>
        <v/>
      </c>
      <c r="Q21" s="9" t="n"/>
      <c r="R21" s="5" t="n"/>
      <c r="S21" s="4" t="n"/>
      <c r="T21" s="4" t="n"/>
      <c r="U21" s="12">
        <f>IF($A21="","",IF($T21&lt;&gt;"","مغلق",IF($O21="",IF(TODAY()&gt;$M21,"القرار متأخر","بانتظار القرار"),IF(OR($N21="استرداد كامل",$N21="استرداد جزئي"),IF($S21="","استرداد بانتظار الإصدار",IF(TODAY()&gt;WORKDAY($S21,'القوائم'!$G$6),"تحقق وأغلق","تم إرسال الاسترداد")),"مفتوح"))))</f>
        <v/>
      </c>
      <c r="V21" s="5" t="n"/>
    </row>
    <row r="22">
      <c r="A22" s="4" t="n"/>
      <c r="B22" s="5" t="n"/>
      <c r="C22" s="6" t="n"/>
      <c r="D22" s="4" t="n"/>
      <c r="E22" s="4" t="n"/>
      <c r="F22" s="7">
        <f>IF($D22="","",IF(COUNTIF('السياسات'!$B$5:$B$14,"&lt;="&amp;$D22)=0,"",INDEX('السياسات'!$A$5:$A$14,COUNTIF('السياسات'!$B$5:$B$14,"&lt;="&amp;$D22))))</f>
        <v/>
      </c>
      <c r="G22" s="8">
        <f>IF($F22="","",INDEX('السياسات'!$C$5:$C$14,MATCH($F22,'السياسات'!$A$5:$A$14,0)))</f>
        <v/>
      </c>
      <c r="H22" s="8">
        <f>IF(OR($A22="",$D22=""),"",IF($F22="",$A22-$D22,$A22-IF(AND(INDEX('السياسات'!$D$5:$D$14,MATCH($F22,'السياسات'!$A$5:$A$14,0))="تاريخ التسليم",$E22&lt;&gt;""),$E22,$D22)))</f>
        <v/>
      </c>
      <c r="I22" s="7">
        <f>IF(OR($H22="",$G22=""),"",IF($H22&lt;=$G22,"نعم","لا"))</f>
        <v/>
      </c>
      <c r="J22" s="5" t="n"/>
      <c r="K22" s="9" t="n"/>
      <c r="L22" s="10">
        <f>IF(OR($A22="",$K22=""),"",IF($I22="لا",'القوائم'!$D$7,IF($K22&lt;='القوائم'!$E$5,'القوائم'!$D$5,IF($K22&lt;='القوائم'!$E$6,'القوائم'!$D$6,'القوائم'!$D$7))))</f>
        <v/>
      </c>
      <c r="M22" s="11">
        <f>IF($A22="","",WORKDAY($A22,'القوائم'!$G$5))</f>
        <v/>
      </c>
      <c r="N22" s="5" t="n"/>
      <c r="O22" s="4" t="n"/>
      <c r="P22" s="7">
        <f>IF(OR($M22="",$O22=""),"",IF($O22&lt;=$M22,"نعم","لا"))</f>
        <v/>
      </c>
      <c r="Q22" s="9" t="n"/>
      <c r="R22" s="5" t="n"/>
      <c r="S22" s="4" t="n"/>
      <c r="T22" s="4" t="n"/>
      <c r="U22" s="12">
        <f>IF($A22="","",IF($T22&lt;&gt;"","مغلق",IF($O22="",IF(TODAY()&gt;$M22,"القرار متأخر","بانتظار القرار"),IF(OR($N22="استرداد كامل",$N22="استرداد جزئي"),IF($S22="","استرداد بانتظار الإصدار",IF(TODAY()&gt;WORKDAY($S22,'القوائم'!$G$6),"تحقق وأغلق","تم إرسال الاسترداد")),"مفتوح"))))</f>
        <v/>
      </c>
      <c r="V22" s="5" t="n"/>
    </row>
    <row r="23">
      <c r="A23" s="4" t="n"/>
      <c r="B23" s="5" t="n"/>
      <c r="C23" s="6" t="n"/>
      <c r="D23" s="4" t="n"/>
      <c r="E23" s="4" t="n"/>
      <c r="F23" s="7">
        <f>IF($D23="","",IF(COUNTIF('السياسات'!$B$5:$B$14,"&lt;="&amp;$D23)=0,"",INDEX('السياسات'!$A$5:$A$14,COUNTIF('السياسات'!$B$5:$B$14,"&lt;="&amp;$D23))))</f>
        <v/>
      </c>
      <c r="G23" s="8">
        <f>IF($F23="","",INDEX('السياسات'!$C$5:$C$14,MATCH($F23,'السياسات'!$A$5:$A$14,0)))</f>
        <v/>
      </c>
      <c r="H23" s="8">
        <f>IF(OR($A23="",$D23=""),"",IF($F23="",$A23-$D23,$A23-IF(AND(INDEX('السياسات'!$D$5:$D$14,MATCH($F23,'السياسات'!$A$5:$A$14,0))="تاريخ التسليم",$E23&lt;&gt;""),$E23,$D23)))</f>
        <v/>
      </c>
      <c r="I23" s="7">
        <f>IF(OR($H23="",$G23=""),"",IF($H23&lt;=$G23,"نعم","لا"))</f>
        <v/>
      </c>
      <c r="J23" s="5" t="n"/>
      <c r="K23" s="9" t="n"/>
      <c r="L23" s="10">
        <f>IF(OR($A23="",$K23=""),"",IF($I23="لا",'القوائم'!$D$7,IF($K23&lt;='القوائم'!$E$5,'القوائم'!$D$5,IF($K23&lt;='القوائم'!$E$6,'القوائم'!$D$6,'القوائم'!$D$7))))</f>
        <v/>
      </c>
      <c r="M23" s="11">
        <f>IF($A23="","",WORKDAY($A23,'القوائم'!$G$5))</f>
        <v/>
      </c>
      <c r="N23" s="5" t="n"/>
      <c r="O23" s="4" t="n"/>
      <c r="P23" s="7">
        <f>IF(OR($M23="",$O23=""),"",IF($O23&lt;=$M23,"نعم","لا"))</f>
        <v/>
      </c>
      <c r="Q23" s="9" t="n"/>
      <c r="R23" s="5" t="n"/>
      <c r="S23" s="4" t="n"/>
      <c r="T23" s="4" t="n"/>
      <c r="U23" s="12">
        <f>IF($A23="","",IF($T23&lt;&gt;"","مغلق",IF($O23="",IF(TODAY()&gt;$M23,"القرار متأخر","بانتظار القرار"),IF(OR($N23="استرداد كامل",$N23="استرداد جزئي"),IF($S23="","استرداد بانتظار الإصدار",IF(TODAY()&gt;WORKDAY($S23,'القوائم'!$G$6),"تحقق وأغلق","تم إرسال الاسترداد")),"مفتوح"))))</f>
        <v/>
      </c>
      <c r="V23" s="5" t="n"/>
    </row>
    <row r="24">
      <c r="A24" s="4" t="n"/>
      <c r="B24" s="5" t="n"/>
      <c r="C24" s="6" t="n"/>
      <c r="D24" s="4" t="n"/>
      <c r="E24" s="4" t="n"/>
      <c r="F24" s="7">
        <f>IF($D24="","",IF(COUNTIF('السياسات'!$B$5:$B$14,"&lt;="&amp;$D24)=0,"",INDEX('السياسات'!$A$5:$A$14,COUNTIF('السياسات'!$B$5:$B$14,"&lt;="&amp;$D24))))</f>
        <v/>
      </c>
      <c r="G24" s="8">
        <f>IF($F24="","",INDEX('السياسات'!$C$5:$C$14,MATCH($F24,'السياسات'!$A$5:$A$14,0)))</f>
        <v/>
      </c>
      <c r="H24" s="8">
        <f>IF(OR($A24="",$D24=""),"",IF($F24="",$A24-$D24,$A24-IF(AND(INDEX('السياسات'!$D$5:$D$14,MATCH($F24,'السياسات'!$A$5:$A$14,0))="تاريخ التسليم",$E24&lt;&gt;""),$E24,$D24)))</f>
        <v/>
      </c>
      <c r="I24" s="7">
        <f>IF(OR($H24="",$G24=""),"",IF($H24&lt;=$G24,"نعم","لا"))</f>
        <v/>
      </c>
      <c r="J24" s="5" t="n"/>
      <c r="K24" s="9" t="n"/>
      <c r="L24" s="10">
        <f>IF(OR($A24="",$K24=""),"",IF($I24="لا",'القوائم'!$D$7,IF($K24&lt;='القوائم'!$E$5,'القوائم'!$D$5,IF($K24&lt;='القوائم'!$E$6,'القوائم'!$D$6,'القوائم'!$D$7))))</f>
        <v/>
      </c>
      <c r="M24" s="11">
        <f>IF($A24="","",WORKDAY($A24,'القوائم'!$G$5))</f>
        <v/>
      </c>
      <c r="N24" s="5" t="n"/>
      <c r="O24" s="4" t="n"/>
      <c r="P24" s="7">
        <f>IF(OR($M24="",$O24=""),"",IF($O24&lt;=$M24,"نعم","لا"))</f>
        <v/>
      </c>
      <c r="Q24" s="9" t="n"/>
      <c r="R24" s="5" t="n"/>
      <c r="S24" s="4" t="n"/>
      <c r="T24" s="4" t="n"/>
      <c r="U24" s="12">
        <f>IF($A24="","",IF($T24&lt;&gt;"","مغلق",IF($O24="",IF(TODAY()&gt;$M24,"القرار متأخر","بانتظار القرار"),IF(OR($N24="استرداد كامل",$N24="استرداد جزئي"),IF($S24="","استرداد بانتظار الإصدار",IF(TODAY()&gt;WORKDAY($S24,'القوائم'!$G$6),"تحقق وأغلق","تم إرسال الاسترداد")),"مفتوح"))))</f>
        <v/>
      </c>
      <c r="V24" s="5" t="n"/>
    </row>
    <row r="25">
      <c r="A25" s="4" t="n"/>
      <c r="B25" s="5" t="n"/>
      <c r="C25" s="6" t="n"/>
      <c r="D25" s="4" t="n"/>
      <c r="E25" s="4" t="n"/>
      <c r="F25" s="7">
        <f>IF($D25="","",IF(COUNTIF('السياسات'!$B$5:$B$14,"&lt;="&amp;$D25)=0,"",INDEX('السياسات'!$A$5:$A$14,COUNTIF('السياسات'!$B$5:$B$14,"&lt;="&amp;$D25))))</f>
        <v/>
      </c>
      <c r="G25" s="8">
        <f>IF($F25="","",INDEX('السياسات'!$C$5:$C$14,MATCH($F25,'السياسات'!$A$5:$A$14,0)))</f>
        <v/>
      </c>
      <c r="H25" s="8">
        <f>IF(OR($A25="",$D25=""),"",IF($F25="",$A25-$D25,$A25-IF(AND(INDEX('السياسات'!$D$5:$D$14,MATCH($F25,'السياسات'!$A$5:$A$14,0))="تاريخ التسليم",$E25&lt;&gt;""),$E25,$D25)))</f>
        <v/>
      </c>
      <c r="I25" s="7">
        <f>IF(OR($H25="",$G25=""),"",IF($H25&lt;=$G25,"نعم","لا"))</f>
        <v/>
      </c>
      <c r="J25" s="5" t="n"/>
      <c r="K25" s="9" t="n"/>
      <c r="L25" s="10">
        <f>IF(OR($A25="",$K25=""),"",IF($I25="لا",'القوائم'!$D$7,IF($K25&lt;='القوائم'!$E$5,'القوائم'!$D$5,IF($K25&lt;='القوائم'!$E$6,'القوائم'!$D$6,'القوائم'!$D$7))))</f>
        <v/>
      </c>
      <c r="M25" s="11">
        <f>IF($A25="","",WORKDAY($A25,'القوائم'!$G$5))</f>
        <v/>
      </c>
      <c r="N25" s="5" t="n"/>
      <c r="O25" s="4" t="n"/>
      <c r="P25" s="7">
        <f>IF(OR($M25="",$O25=""),"",IF($O25&lt;=$M25,"نعم","لا"))</f>
        <v/>
      </c>
      <c r="Q25" s="9" t="n"/>
      <c r="R25" s="5" t="n"/>
      <c r="S25" s="4" t="n"/>
      <c r="T25" s="4" t="n"/>
      <c r="U25" s="12">
        <f>IF($A25="","",IF($T25&lt;&gt;"","مغلق",IF($O25="",IF(TODAY()&gt;$M25,"القرار متأخر","بانتظار القرار"),IF(OR($N25="استرداد كامل",$N25="استرداد جزئي"),IF($S25="","استرداد بانتظار الإصدار",IF(TODAY()&gt;WORKDAY($S25,'القوائم'!$G$6),"تحقق وأغلق","تم إرسال الاسترداد")),"مفتوح"))))</f>
        <v/>
      </c>
      <c r="V25" s="5" t="n"/>
    </row>
    <row r="26">
      <c r="A26" s="4" t="n"/>
      <c r="B26" s="5" t="n"/>
      <c r="C26" s="6" t="n"/>
      <c r="D26" s="4" t="n"/>
      <c r="E26" s="4" t="n"/>
      <c r="F26" s="7">
        <f>IF($D26="","",IF(COUNTIF('السياسات'!$B$5:$B$14,"&lt;="&amp;$D26)=0,"",INDEX('السياسات'!$A$5:$A$14,COUNTIF('السياسات'!$B$5:$B$14,"&lt;="&amp;$D26))))</f>
        <v/>
      </c>
      <c r="G26" s="8">
        <f>IF($F26="","",INDEX('السياسات'!$C$5:$C$14,MATCH($F26,'السياسات'!$A$5:$A$14,0)))</f>
        <v/>
      </c>
      <c r="H26" s="8">
        <f>IF(OR($A26="",$D26=""),"",IF($F26="",$A26-$D26,$A26-IF(AND(INDEX('السياسات'!$D$5:$D$14,MATCH($F26,'السياسات'!$A$5:$A$14,0))="تاريخ التسليم",$E26&lt;&gt;""),$E26,$D26)))</f>
        <v/>
      </c>
      <c r="I26" s="7">
        <f>IF(OR($H26="",$G26=""),"",IF($H26&lt;=$G26,"نعم","لا"))</f>
        <v/>
      </c>
      <c r="J26" s="5" t="n"/>
      <c r="K26" s="9" t="n"/>
      <c r="L26" s="10">
        <f>IF(OR($A26="",$K26=""),"",IF($I26="لا",'القوائم'!$D$7,IF($K26&lt;='القوائم'!$E$5,'القوائم'!$D$5,IF($K26&lt;='القوائم'!$E$6,'القوائم'!$D$6,'القوائم'!$D$7))))</f>
        <v/>
      </c>
      <c r="M26" s="11">
        <f>IF($A26="","",WORKDAY($A26,'القوائم'!$G$5))</f>
        <v/>
      </c>
      <c r="N26" s="5" t="n"/>
      <c r="O26" s="4" t="n"/>
      <c r="P26" s="7">
        <f>IF(OR($M26="",$O26=""),"",IF($O26&lt;=$M26,"نعم","لا"))</f>
        <v/>
      </c>
      <c r="Q26" s="9" t="n"/>
      <c r="R26" s="5" t="n"/>
      <c r="S26" s="4" t="n"/>
      <c r="T26" s="4" t="n"/>
      <c r="U26" s="12">
        <f>IF($A26="","",IF($T26&lt;&gt;"","مغلق",IF($O26="",IF(TODAY()&gt;$M26,"القرار متأخر","بانتظار القرار"),IF(OR($N26="استرداد كامل",$N26="استرداد جزئي"),IF($S26="","استرداد بانتظار الإصدار",IF(TODAY()&gt;WORKDAY($S26,'القوائم'!$G$6),"تحقق وأغلق","تم إرسال الاسترداد")),"مفتوح"))))</f>
        <v/>
      </c>
      <c r="V26" s="5" t="n"/>
    </row>
    <row r="27">
      <c r="A27" s="4" t="n"/>
      <c r="B27" s="5" t="n"/>
      <c r="C27" s="6" t="n"/>
      <c r="D27" s="4" t="n"/>
      <c r="E27" s="4" t="n"/>
      <c r="F27" s="7">
        <f>IF($D27="","",IF(COUNTIF('السياسات'!$B$5:$B$14,"&lt;="&amp;$D27)=0,"",INDEX('السياسات'!$A$5:$A$14,COUNTIF('السياسات'!$B$5:$B$14,"&lt;="&amp;$D27))))</f>
        <v/>
      </c>
      <c r="G27" s="8">
        <f>IF($F27="","",INDEX('السياسات'!$C$5:$C$14,MATCH($F27,'السياسات'!$A$5:$A$14,0)))</f>
        <v/>
      </c>
      <c r="H27" s="8">
        <f>IF(OR($A27="",$D27=""),"",IF($F27="",$A27-$D27,$A27-IF(AND(INDEX('السياسات'!$D$5:$D$14,MATCH($F27,'السياسات'!$A$5:$A$14,0))="تاريخ التسليم",$E27&lt;&gt;""),$E27,$D27)))</f>
        <v/>
      </c>
      <c r="I27" s="7">
        <f>IF(OR($H27="",$G27=""),"",IF($H27&lt;=$G27,"نعم","لا"))</f>
        <v/>
      </c>
      <c r="J27" s="5" t="n"/>
      <c r="K27" s="9" t="n"/>
      <c r="L27" s="10">
        <f>IF(OR($A27="",$K27=""),"",IF($I27="لا",'القوائم'!$D$7,IF($K27&lt;='القوائم'!$E$5,'القوائم'!$D$5,IF($K27&lt;='القوائم'!$E$6,'القوائم'!$D$6,'القوائم'!$D$7))))</f>
        <v/>
      </c>
      <c r="M27" s="11">
        <f>IF($A27="","",WORKDAY($A27,'القوائم'!$G$5))</f>
        <v/>
      </c>
      <c r="N27" s="5" t="n"/>
      <c r="O27" s="4" t="n"/>
      <c r="P27" s="7">
        <f>IF(OR($M27="",$O27=""),"",IF($O27&lt;=$M27,"نعم","لا"))</f>
        <v/>
      </c>
      <c r="Q27" s="9" t="n"/>
      <c r="R27" s="5" t="n"/>
      <c r="S27" s="4" t="n"/>
      <c r="T27" s="4" t="n"/>
      <c r="U27" s="12">
        <f>IF($A27="","",IF($T27&lt;&gt;"","مغلق",IF($O27="",IF(TODAY()&gt;$M27,"القرار متأخر","بانتظار القرار"),IF(OR($N27="استرداد كامل",$N27="استرداد جزئي"),IF($S27="","استرداد بانتظار الإصدار",IF(TODAY()&gt;WORKDAY($S27,'القوائم'!$G$6),"تحقق وأغلق","تم إرسال الاسترداد")),"مفتوح"))))</f>
        <v/>
      </c>
      <c r="V27" s="5" t="n"/>
    </row>
    <row r="28">
      <c r="A28" s="4" t="n"/>
      <c r="B28" s="5" t="n"/>
      <c r="C28" s="6" t="n"/>
      <c r="D28" s="4" t="n"/>
      <c r="E28" s="4" t="n"/>
      <c r="F28" s="7">
        <f>IF($D28="","",IF(COUNTIF('السياسات'!$B$5:$B$14,"&lt;="&amp;$D28)=0,"",INDEX('السياسات'!$A$5:$A$14,COUNTIF('السياسات'!$B$5:$B$14,"&lt;="&amp;$D28))))</f>
        <v/>
      </c>
      <c r="G28" s="8">
        <f>IF($F28="","",INDEX('السياسات'!$C$5:$C$14,MATCH($F28,'السياسات'!$A$5:$A$14,0)))</f>
        <v/>
      </c>
      <c r="H28" s="8">
        <f>IF(OR($A28="",$D28=""),"",IF($F28="",$A28-$D28,$A28-IF(AND(INDEX('السياسات'!$D$5:$D$14,MATCH($F28,'السياسات'!$A$5:$A$14,0))="تاريخ التسليم",$E28&lt;&gt;""),$E28,$D28)))</f>
        <v/>
      </c>
      <c r="I28" s="7">
        <f>IF(OR($H28="",$G28=""),"",IF($H28&lt;=$G28,"نعم","لا"))</f>
        <v/>
      </c>
      <c r="J28" s="5" t="n"/>
      <c r="K28" s="9" t="n"/>
      <c r="L28" s="10">
        <f>IF(OR($A28="",$K28=""),"",IF($I28="لا",'القوائم'!$D$7,IF($K28&lt;='القوائم'!$E$5,'القوائم'!$D$5,IF($K28&lt;='القوائم'!$E$6,'القوائم'!$D$6,'القوائم'!$D$7))))</f>
        <v/>
      </c>
      <c r="M28" s="11">
        <f>IF($A28="","",WORKDAY($A28,'القوائم'!$G$5))</f>
        <v/>
      </c>
      <c r="N28" s="5" t="n"/>
      <c r="O28" s="4" t="n"/>
      <c r="P28" s="7">
        <f>IF(OR($M28="",$O28=""),"",IF($O28&lt;=$M28,"نعم","لا"))</f>
        <v/>
      </c>
      <c r="Q28" s="9" t="n"/>
      <c r="R28" s="5" t="n"/>
      <c r="S28" s="4" t="n"/>
      <c r="T28" s="4" t="n"/>
      <c r="U28" s="12">
        <f>IF($A28="","",IF($T28&lt;&gt;"","مغلق",IF($O28="",IF(TODAY()&gt;$M28,"القرار متأخر","بانتظار القرار"),IF(OR($N28="استرداد كامل",$N28="استرداد جزئي"),IF($S28="","استرداد بانتظار الإصدار",IF(TODAY()&gt;WORKDAY($S28,'القوائم'!$G$6),"تحقق وأغلق","تم إرسال الاسترداد")),"مفتوح"))))</f>
        <v/>
      </c>
      <c r="V28" s="5" t="n"/>
    </row>
    <row r="29">
      <c r="A29" s="4" t="n"/>
      <c r="B29" s="5" t="n"/>
      <c r="C29" s="6" t="n"/>
      <c r="D29" s="4" t="n"/>
      <c r="E29" s="4" t="n"/>
      <c r="F29" s="7">
        <f>IF($D29="","",IF(COUNTIF('السياسات'!$B$5:$B$14,"&lt;="&amp;$D29)=0,"",INDEX('السياسات'!$A$5:$A$14,COUNTIF('السياسات'!$B$5:$B$14,"&lt;="&amp;$D29))))</f>
        <v/>
      </c>
      <c r="G29" s="8">
        <f>IF($F29="","",INDEX('السياسات'!$C$5:$C$14,MATCH($F29,'السياسات'!$A$5:$A$14,0)))</f>
        <v/>
      </c>
      <c r="H29" s="8">
        <f>IF(OR($A29="",$D29=""),"",IF($F29="",$A29-$D29,$A29-IF(AND(INDEX('السياسات'!$D$5:$D$14,MATCH($F29,'السياسات'!$A$5:$A$14,0))="تاريخ التسليم",$E29&lt;&gt;""),$E29,$D29)))</f>
        <v/>
      </c>
      <c r="I29" s="7">
        <f>IF(OR($H29="",$G29=""),"",IF($H29&lt;=$G29,"نعم","لا"))</f>
        <v/>
      </c>
      <c r="J29" s="5" t="n"/>
      <c r="K29" s="9" t="n"/>
      <c r="L29" s="10">
        <f>IF(OR($A29="",$K29=""),"",IF($I29="لا",'القوائم'!$D$7,IF($K29&lt;='القوائم'!$E$5,'القوائم'!$D$5,IF($K29&lt;='القوائم'!$E$6,'القوائم'!$D$6,'القوائم'!$D$7))))</f>
        <v/>
      </c>
      <c r="M29" s="11">
        <f>IF($A29="","",WORKDAY($A29,'القوائم'!$G$5))</f>
        <v/>
      </c>
      <c r="N29" s="5" t="n"/>
      <c r="O29" s="4" t="n"/>
      <c r="P29" s="7">
        <f>IF(OR($M29="",$O29=""),"",IF($O29&lt;=$M29,"نعم","لا"))</f>
        <v/>
      </c>
      <c r="Q29" s="9" t="n"/>
      <c r="R29" s="5" t="n"/>
      <c r="S29" s="4" t="n"/>
      <c r="T29" s="4" t="n"/>
      <c r="U29" s="12">
        <f>IF($A29="","",IF($T29&lt;&gt;"","مغلق",IF($O29="",IF(TODAY()&gt;$M29,"القرار متأخر","بانتظار القرار"),IF(OR($N29="استرداد كامل",$N29="استرداد جزئي"),IF($S29="","استرداد بانتظار الإصدار",IF(TODAY()&gt;WORKDAY($S29,'القوائم'!$G$6),"تحقق وأغلق","تم إرسال الاسترداد")),"مفتوح"))))</f>
        <v/>
      </c>
      <c r="V29" s="5" t="n"/>
    </row>
    <row r="30">
      <c r="A30" s="4" t="n"/>
      <c r="B30" s="5" t="n"/>
      <c r="C30" s="6" t="n"/>
      <c r="D30" s="4" t="n"/>
      <c r="E30" s="4" t="n"/>
      <c r="F30" s="7">
        <f>IF($D30="","",IF(COUNTIF('السياسات'!$B$5:$B$14,"&lt;="&amp;$D30)=0,"",INDEX('السياسات'!$A$5:$A$14,COUNTIF('السياسات'!$B$5:$B$14,"&lt;="&amp;$D30))))</f>
        <v/>
      </c>
      <c r="G30" s="8">
        <f>IF($F30="","",INDEX('السياسات'!$C$5:$C$14,MATCH($F30,'السياسات'!$A$5:$A$14,0)))</f>
        <v/>
      </c>
      <c r="H30" s="8">
        <f>IF(OR($A30="",$D30=""),"",IF($F30="",$A30-$D30,$A30-IF(AND(INDEX('السياسات'!$D$5:$D$14,MATCH($F30,'السياسات'!$A$5:$A$14,0))="تاريخ التسليم",$E30&lt;&gt;""),$E30,$D30)))</f>
        <v/>
      </c>
      <c r="I30" s="7">
        <f>IF(OR($H30="",$G30=""),"",IF($H30&lt;=$G30,"نعم","لا"))</f>
        <v/>
      </c>
      <c r="J30" s="5" t="n"/>
      <c r="K30" s="9" t="n"/>
      <c r="L30" s="10">
        <f>IF(OR($A30="",$K30=""),"",IF($I30="لا",'القوائم'!$D$7,IF($K30&lt;='القوائم'!$E$5,'القوائم'!$D$5,IF($K30&lt;='القوائم'!$E$6,'القوائم'!$D$6,'القوائم'!$D$7))))</f>
        <v/>
      </c>
      <c r="M30" s="11">
        <f>IF($A30="","",WORKDAY($A30,'القوائم'!$G$5))</f>
        <v/>
      </c>
      <c r="N30" s="5" t="n"/>
      <c r="O30" s="4" t="n"/>
      <c r="P30" s="7">
        <f>IF(OR($M30="",$O30=""),"",IF($O30&lt;=$M30,"نعم","لا"))</f>
        <v/>
      </c>
      <c r="Q30" s="9" t="n"/>
      <c r="R30" s="5" t="n"/>
      <c r="S30" s="4" t="n"/>
      <c r="T30" s="4" t="n"/>
      <c r="U30" s="12">
        <f>IF($A30="","",IF($T30&lt;&gt;"","مغلق",IF($O30="",IF(TODAY()&gt;$M30,"القرار متأخر","بانتظار القرار"),IF(OR($N30="استرداد كامل",$N30="استرداد جزئي"),IF($S30="","استرداد بانتظار الإصدار",IF(TODAY()&gt;WORKDAY($S30,'القوائم'!$G$6),"تحقق وأغلق","تم إرسال الاسترداد")),"مفتوح"))))</f>
        <v/>
      </c>
      <c r="V30" s="5" t="n"/>
    </row>
    <row r="31">
      <c r="A31" s="4" t="n"/>
      <c r="B31" s="5" t="n"/>
      <c r="C31" s="6" t="n"/>
      <c r="D31" s="4" t="n"/>
      <c r="E31" s="4" t="n"/>
      <c r="F31" s="7">
        <f>IF($D31="","",IF(COUNTIF('السياسات'!$B$5:$B$14,"&lt;="&amp;$D31)=0,"",INDEX('السياسات'!$A$5:$A$14,COUNTIF('السياسات'!$B$5:$B$14,"&lt;="&amp;$D31))))</f>
        <v/>
      </c>
      <c r="G31" s="8">
        <f>IF($F31="","",INDEX('السياسات'!$C$5:$C$14,MATCH($F31,'السياسات'!$A$5:$A$14,0)))</f>
        <v/>
      </c>
      <c r="H31" s="8">
        <f>IF(OR($A31="",$D31=""),"",IF($F31="",$A31-$D31,$A31-IF(AND(INDEX('السياسات'!$D$5:$D$14,MATCH($F31,'السياسات'!$A$5:$A$14,0))="تاريخ التسليم",$E31&lt;&gt;""),$E31,$D31)))</f>
        <v/>
      </c>
      <c r="I31" s="7">
        <f>IF(OR($H31="",$G31=""),"",IF($H31&lt;=$G31,"نعم","لا"))</f>
        <v/>
      </c>
      <c r="J31" s="5" t="n"/>
      <c r="K31" s="9" t="n"/>
      <c r="L31" s="10">
        <f>IF(OR($A31="",$K31=""),"",IF($I31="لا",'القوائم'!$D$7,IF($K31&lt;='القوائم'!$E$5,'القوائم'!$D$5,IF($K31&lt;='القوائم'!$E$6,'القوائم'!$D$6,'القوائم'!$D$7))))</f>
        <v/>
      </c>
      <c r="M31" s="11">
        <f>IF($A31="","",WORKDAY($A31,'القوائم'!$G$5))</f>
        <v/>
      </c>
      <c r="N31" s="5" t="n"/>
      <c r="O31" s="4" t="n"/>
      <c r="P31" s="7">
        <f>IF(OR($M31="",$O31=""),"",IF($O31&lt;=$M31,"نعم","لا"))</f>
        <v/>
      </c>
      <c r="Q31" s="9" t="n"/>
      <c r="R31" s="5" t="n"/>
      <c r="S31" s="4" t="n"/>
      <c r="T31" s="4" t="n"/>
      <c r="U31" s="12">
        <f>IF($A31="","",IF($T31&lt;&gt;"","مغلق",IF($O31="",IF(TODAY()&gt;$M31,"القرار متأخر","بانتظار القرار"),IF(OR($N31="استرداد كامل",$N31="استرداد جزئي"),IF($S31="","استرداد بانتظار الإصدار",IF(TODAY()&gt;WORKDAY($S31,'القوائم'!$G$6),"تحقق وأغلق","تم إرسال الاسترداد")),"مفتوح"))))</f>
        <v/>
      </c>
      <c r="V31" s="5" t="n"/>
    </row>
    <row r="32">
      <c r="A32" s="4" t="n"/>
      <c r="B32" s="5" t="n"/>
      <c r="C32" s="6" t="n"/>
      <c r="D32" s="4" t="n"/>
      <c r="E32" s="4" t="n"/>
      <c r="F32" s="7">
        <f>IF($D32="","",IF(COUNTIF('السياسات'!$B$5:$B$14,"&lt;="&amp;$D32)=0,"",INDEX('السياسات'!$A$5:$A$14,COUNTIF('السياسات'!$B$5:$B$14,"&lt;="&amp;$D32))))</f>
        <v/>
      </c>
      <c r="G32" s="8">
        <f>IF($F32="","",INDEX('السياسات'!$C$5:$C$14,MATCH($F32,'السياسات'!$A$5:$A$14,0)))</f>
        <v/>
      </c>
      <c r="H32" s="8">
        <f>IF(OR($A32="",$D32=""),"",IF($F32="",$A32-$D32,$A32-IF(AND(INDEX('السياسات'!$D$5:$D$14,MATCH($F32,'السياسات'!$A$5:$A$14,0))="تاريخ التسليم",$E32&lt;&gt;""),$E32,$D32)))</f>
        <v/>
      </c>
      <c r="I32" s="7">
        <f>IF(OR($H32="",$G32=""),"",IF($H32&lt;=$G32,"نعم","لا"))</f>
        <v/>
      </c>
      <c r="J32" s="5" t="n"/>
      <c r="K32" s="9" t="n"/>
      <c r="L32" s="10">
        <f>IF(OR($A32="",$K32=""),"",IF($I32="لا",'القوائم'!$D$7,IF($K32&lt;='القوائم'!$E$5,'القوائم'!$D$5,IF($K32&lt;='القوائم'!$E$6,'القوائم'!$D$6,'القوائم'!$D$7))))</f>
        <v/>
      </c>
      <c r="M32" s="11">
        <f>IF($A32="","",WORKDAY($A32,'القوائم'!$G$5))</f>
        <v/>
      </c>
      <c r="N32" s="5" t="n"/>
      <c r="O32" s="4" t="n"/>
      <c r="P32" s="7">
        <f>IF(OR($M32="",$O32=""),"",IF($O32&lt;=$M32,"نعم","لا"))</f>
        <v/>
      </c>
      <c r="Q32" s="9" t="n"/>
      <c r="R32" s="5" t="n"/>
      <c r="S32" s="4" t="n"/>
      <c r="T32" s="4" t="n"/>
      <c r="U32" s="12">
        <f>IF($A32="","",IF($T32&lt;&gt;"","مغلق",IF($O32="",IF(TODAY()&gt;$M32,"القرار متأخر","بانتظار القرار"),IF(OR($N32="استرداد كامل",$N32="استرداد جزئي"),IF($S32="","استرداد بانتظار الإصدار",IF(TODAY()&gt;WORKDAY($S32,'القوائم'!$G$6),"تحقق وأغلق","تم إرسال الاسترداد")),"مفتوح"))))</f>
        <v/>
      </c>
      <c r="V32" s="5" t="n"/>
    </row>
    <row r="33">
      <c r="A33" s="4" t="n"/>
      <c r="B33" s="5" t="n"/>
      <c r="C33" s="6" t="n"/>
      <c r="D33" s="4" t="n"/>
      <c r="E33" s="4" t="n"/>
      <c r="F33" s="7">
        <f>IF($D33="","",IF(COUNTIF('السياسات'!$B$5:$B$14,"&lt;="&amp;$D33)=0,"",INDEX('السياسات'!$A$5:$A$14,COUNTIF('السياسات'!$B$5:$B$14,"&lt;="&amp;$D33))))</f>
        <v/>
      </c>
      <c r="G33" s="8">
        <f>IF($F33="","",INDEX('السياسات'!$C$5:$C$14,MATCH($F33,'السياسات'!$A$5:$A$14,0)))</f>
        <v/>
      </c>
      <c r="H33" s="8">
        <f>IF(OR($A33="",$D33=""),"",IF($F33="",$A33-$D33,$A33-IF(AND(INDEX('السياسات'!$D$5:$D$14,MATCH($F33,'السياسات'!$A$5:$A$14,0))="تاريخ التسليم",$E33&lt;&gt;""),$E33,$D33)))</f>
        <v/>
      </c>
      <c r="I33" s="7">
        <f>IF(OR($H33="",$G33=""),"",IF($H33&lt;=$G33,"نعم","لا"))</f>
        <v/>
      </c>
      <c r="J33" s="5" t="n"/>
      <c r="K33" s="9" t="n"/>
      <c r="L33" s="10">
        <f>IF(OR($A33="",$K33=""),"",IF($I33="لا",'القوائم'!$D$7,IF($K33&lt;='القوائم'!$E$5,'القوائم'!$D$5,IF($K33&lt;='القوائم'!$E$6,'القوائم'!$D$6,'القوائم'!$D$7))))</f>
        <v/>
      </c>
      <c r="M33" s="11">
        <f>IF($A33="","",WORKDAY($A33,'القوائم'!$G$5))</f>
        <v/>
      </c>
      <c r="N33" s="5" t="n"/>
      <c r="O33" s="4" t="n"/>
      <c r="P33" s="7">
        <f>IF(OR($M33="",$O33=""),"",IF($O33&lt;=$M33,"نعم","لا"))</f>
        <v/>
      </c>
      <c r="Q33" s="9" t="n"/>
      <c r="R33" s="5" t="n"/>
      <c r="S33" s="4" t="n"/>
      <c r="T33" s="4" t="n"/>
      <c r="U33" s="12">
        <f>IF($A33="","",IF($T33&lt;&gt;"","مغلق",IF($O33="",IF(TODAY()&gt;$M33,"القرار متأخر","بانتظار القرار"),IF(OR($N33="استرداد كامل",$N33="استرداد جزئي"),IF($S33="","استرداد بانتظار الإصدار",IF(TODAY()&gt;WORKDAY($S33,'القوائم'!$G$6),"تحقق وأغلق","تم إرسال الاسترداد")),"مفتوح"))))</f>
        <v/>
      </c>
      <c r="V33" s="5" t="n"/>
    </row>
    <row r="34">
      <c r="A34" s="4" t="n"/>
      <c r="B34" s="5" t="n"/>
      <c r="C34" s="6" t="n"/>
      <c r="D34" s="4" t="n"/>
      <c r="E34" s="4" t="n"/>
      <c r="F34" s="7">
        <f>IF($D34="","",IF(COUNTIF('السياسات'!$B$5:$B$14,"&lt;="&amp;$D34)=0,"",INDEX('السياسات'!$A$5:$A$14,COUNTIF('السياسات'!$B$5:$B$14,"&lt;="&amp;$D34))))</f>
        <v/>
      </c>
      <c r="G34" s="8">
        <f>IF($F34="","",INDEX('السياسات'!$C$5:$C$14,MATCH($F34,'السياسات'!$A$5:$A$14,0)))</f>
        <v/>
      </c>
      <c r="H34" s="8">
        <f>IF(OR($A34="",$D34=""),"",IF($F34="",$A34-$D34,$A34-IF(AND(INDEX('السياسات'!$D$5:$D$14,MATCH($F34,'السياسات'!$A$5:$A$14,0))="تاريخ التسليم",$E34&lt;&gt;""),$E34,$D34)))</f>
        <v/>
      </c>
      <c r="I34" s="7">
        <f>IF(OR($H34="",$G34=""),"",IF($H34&lt;=$G34,"نعم","لا"))</f>
        <v/>
      </c>
      <c r="J34" s="5" t="n"/>
      <c r="K34" s="9" t="n"/>
      <c r="L34" s="10">
        <f>IF(OR($A34="",$K34=""),"",IF($I34="لا",'القوائم'!$D$7,IF($K34&lt;='القوائم'!$E$5,'القوائم'!$D$5,IF($K34&lt;='القوائم'!$E$6,'القوائم'!$D$6,'القوائم'!$D$7))))</f>
        <v/>
      </c>
      <c r="M34" s="11">
        <f>IF($A34="","",WORKDAY($A34,'القوائم'!$G$5))</f>
        <v/>
      </c>
      <c r="N34" s="5" t="n"/>
      <c r="O34" s="4" t="n"/>
      <c r="P34" s="7">
        <f>IF(OR($M34="",$O34=""),"",IF($O34&lt;=$M34,"نعم","لا"))</f>
        <v/>
      </c>
      <c r="Q34" s="9" t="n"/>
      <c r="R34" s="5" t="n"/>
      <c r="S34" s="4" t="n"/>
      <c r="T34" s="4" t="n"/>
      <c r="U34" s="12">
        <f>IF($A34="","",IF($T34&lt;&gt;"","مغلق",IF($O34="",IF(TODAY()&gt;$M34,"القرار متأخر","بانتظار القرار"),IF(OR($N34="استرداد كامل",$N34="استرداد جزئي"),IF($S34="","استرداد بانتظار الإصدار",IF(TODAY()&gt;WORKDAY($S34,'القوائم'!$G$6),"تحقق وأغلق","تم إرسال الاسترداد")),"مفتوح"))))</f>
        <v/>
      </c>
      <c r="V34" s="5" t="n"/>
    </row>
    <row r="35">
      <c r="A35" s="4" t="n"/>
      <c r="B35" s="5" t="n"/>
      <c r="C35" s="6" t="n"/>
      <c r="D35" s="4" t="n"/>
      <c r="E35" s="4" t="n"/>
      <c r="F35" s="7">
        <f>IF($D35="","",IF(COUNTIF('السياسات'!$B$5:$B$14,"&lt;="&amp;$D35)=0,"",INDEX('السياسات'!$A$5:$A$14,COUNTIF('السياسات'!$B$5:$B$14,"&lt;="&amp;$D35))))</f>
        <v/>
      </c>
      <c r="G35" s="8">
        <f>IF($F35="","",INDEX('السياسات'!$C$5:$C$14,MATCH($F35,'السياسات'!$A$5:$A$14,0)))</f>
        <v/>
      </c>
      <c r="H35" s="8">
        <f>IF(OR($A35="",$D35=""),"",IF($F35="",$A35-$D35,$A35-IF(AND(INDEX('السياسات'!$D$5:$D$14,MATCH($F35,'السياسات'!$A$5:$A$14,0))="تاريخ التسليم",$E35&lt;&gt;""),$E35,$D35)))</f>
        <v/>
      </c>
      <c r="I35" s="7">
        <f>IF(OR($H35="",$G35=""),"",IF($H35&lt;=$G35,"نعم","لا"))</f>
        <v/>
      </c>
      <c r="J35" s="5" t="n"/>
      <c r="K35" s="9" t="n"/>
      <c r="L35" s="10">
        <f>IF(OR($A35="",$K35=""),"",IF($I35="لا",'القوائم'!$D$7,IF($K35&lt;='القوائم'!$E$5,'القوائم'!$D$5,IF($K35&lt;='القوائم'!$E$6,'القوائم'!$D$6,'القوائم'!$D$7))))</f>
        <v/>
      </c>
      <c r="M35" s="11">
        <f>IF($A35="","",WORKDAY($A35,'القوائم'!$G$5))</f>
        <v/>
      </c>
      <c r="N35" s="5" t="n"/>
      <c r="O35" s="4" t="n"/>
      <c r="P35" s="7">
        <f>IF(OR($M35="",$O35=""),"",IF($O35&lt;=$M35,"نعم","لا"))</f>
        <v/>
      </c>
      <c r="Q35" s="9" t="n"/>
      <c r="R35" s="5" t="n"/>
      <c r="S35" s="4" t="n"/>
      <c r="T35" s="4" t="n"/>
      <c r="U35" s="12">
        <f>IF($A35="","",IF($T35&lt;&gt;"","مغلق",IF($O35="",IF(TODAY()&gt;$M35,"القرار متأخر","بانتظار القرار"),IF(OR($N35="استرداد كامل",$N35="استرداد جزئي"),IF($S35="","استرداد بانتظار الإصدار",IF(TODAY()&gt;WORKDAY($S35,'القوائم'!$G$6),"تحقق وأغلق","تم إرسال الاسترداد")),"مفتوح"))))</f>
        <v/>
      </c>
      <c r="V35" s="5" t="n"/>
    </row>
    <row r="36">
      <c r="A36" s="4" t="n"/>
      <c r="B36" s="5" t="n"/>
      <c r="C36" s="6" t="n"/>
      <c r="D36" s="4" t="n"/>
      <c r="E36" s="4" t="n"/>
      <c r="F36" s="7">
        <f>IF($D36="","",IF(COUNTIF('السياسات'!$B$5:$B$14,"&lt;="&amp;$D36)=0,"",INDEX('السياسات'!$A$5:$A$14,COUNTIF('السياسات'!$B$5:$B$14,"&lt;="&amp;$D36))))</f>
        <v/>
      </c>
      <c r="G36" s="8">
        <f>IF($F36="","",INDEX('السياسات'!$C$5:$C$14,MATCH($F36,'السياسات'!$A$5:$A$14,0)))</f>
        <v/>
      </c>
      <c r="H36" s="8">
        <f>IF(OR($A36="",$D36=""),"",IF($F36="",$A36-$D36,$A36-IF(AND(INDEX('السياسات'!$D$5:$D$14,MATCH($F36,'السياسات'!$A$5:$A$14,0))="تاريخ التسليم",$E36&lt;&gt;""),$E36,$D36)))</f>
        <v/>
      </c>
      <c r="I36" s="7">
        <f>IF(OR($H36="",$G36=""),"",IF($H36&lt;=$G36,"نعم","لا"))</f>
        <v/>
      </c>
      <c r="J36" s="5" t="n"/>
      <c r="K36" s="9" t="n"/>
      <c r="L36" s="10">
        <f>IF(OR($A36="",$K36=""),"",IF($I36="لا",'القوائم'!$D$7,IF($K36&lt;='القوائم'!$E$5,'القوائم'!$D$5,IF($K36&lt;='القوائم'!$E$6,'القوائم'!$D$6,'القوائم'!$D$7))))</f>
        <v/>
      </c>
      <c r="M36" s="11">
        <f>IF($A36="","",WORKDAY($A36,'القوائم'!$G$5))</f>
        <v/>
      </c>
      <c r="N36" s="5" t="n"/>
      <c r="O36" s="4" t="n"/>
      <c r="P36" s="7">
        <f>IF(OR($M36="",$O36=""),"",IF($O36&lt;=$M36,"نعم","لا"))</f>
        <v/>
      </c>
      <c r="Q36" s="9" t="n"/>
      <c r="R36" s="5" t="n"/>
      <c r="S36" s="4" t="n"/>
      <c r="T36" s="4" t="n"/>
      <c r="U36" s="12">
        <f>IF($A36="","",IF($T36&lt;&gt;"","مغلق",IF($O36="",IF(TODAY()&gt;$M36,"القرار متأخر","بانتظار القرار"),IF(OR($N36="استرداد كامل",$N36="استرداد جزئي"),IF($S36="","استرداد بانتظار الإصدار",IF(TODAY()&gt;WORKDAY($S36,'القوائم'!$G$6),"تحقق وأغلق","تم إرسال الاسترداد")),"مفتوح"))))</f>
        <v/>
      </c>
      <c r="V36" s="5" t="n"/>
    </row>
    <row r="37">
      <c r="A37" s="4" t="n"/>
      <c r="B37" s="5" t="n"/>
      <c r="C37" s="6" t="n"/>
      <c r="D37" s="4" t="n"/>
      <c r="E37" s="4" t="n"/>
      <c r="F37" s="7">
        <f>IF($D37="","",IF(COUNTIF('السياسات'!$B$5:$B$14,"&lt;="&amp;$D37)=0,"",INDEX('السياسات'!$A$5:$A$14,COUNTIF('السياسات'!$B$5:$B$14,"&lt;="&amp;$D37))))</f>
        <v/>
      </c>
      <c r="G37" s="8">
        <f>IF($F37="","",INDEX('السياسات'!$C$5:$C$14,MATCH($F37,'السياسات'!$A$5:$A$14,0)))</f>
        <v/>
      </c>
      <c r="H37" s="8">
        <f>IF(OR($A37="",$D37=""),"",IF($F37="",$A37-$D37,$A37-IF(AND(INDEX('السياسات'!$D$5:$D$14,MATCH($F37,'السياسات'!$A$5:$A$14,0))="تاريخ التسليم",$E37&lt;&gt;""),$E37,$D37)))</f>
        <v/>
      </c>
      <c r="I37" s="7">
        <f>IF(OR($H37="",$G37=""),"",IF($H37&lt;=$G37,"نعم","لا"))</f>
        <v/>
      </c>
      <c r="J37" s="5" t="n"/>
      <c r="K37" s="9" t="n"/>
      <c r="L37" s="10">
        <f>IF(OR($A37="",$K37=""),"",IF($I37="لا",'القوائم'!$D$7,IF($K37&lt;='القوائم'!$E$5,'القوائم'!$D$5,IF($K37&lt;='القوائم'!$E$6,'القوائم'!$D$6,'القوائم'!$D$7))))</f>
        <v/>
      </c>
      <c r="M37" s="11">
        <f>IF($A37="","",WORKDAY($A37,'القوائم'!$G$5))</f>
        <v/>
      </c>
      <c r="N37" s="5" t="n"/>
      <c r="O37" s="4" t="n"/>
      <c r="P37" s="7">
        <f>IF(OR($M37="",$O37=""),"",IF($O37&lt;=$M37,"نعم","لا"))</f>
        <v/>
      </c>
      <c r="Q37" s="9" t="n"/>
      <c r="R37" s="5" t="n"/>
      <c r="S37" s="4" t="n"/>
      <c r="T37" s="4" t="n"/>
      <c r="U37" s="12">
        <f>IF($A37="","",IF($T37&lt;&gt;"","مغلق",IF($O37="",IF(TODAY()&gt;$M37,"القرار متأخر","بانتظار القرار"),IF(OR($N37="استرداد كامل",$N37="استرداد جزئي"),IF($S37="","استرداد بانتظار الإصدار",IF(TODAY()&gt;WORKDAY($S37,'القوائم'!$G$6),"تحقق وأغلق","تم إرسال الاسترداد")),"مفتوح"))))</f>
        <v/>
      </c>
      <c r="V37" s="5" t="n"/>
    </row>
    <row r="38">
      <c r="A38" s="4" t="n"/>
      <c r="B38" s="5" t="n"/>
      <c r="C38" s="6" t="n"/>
      <c r="D38" s="4" t="n"/>
      <c r="E38" s="4" t="n"/>
      <c r="F38" s="7">
        <f>IF($D38="","",IF(COUNTIF('السياسات'!$B$5:$B$14,"&lt;="&amp;$D38)=0,"",INDEX('السياسات'!$A$5:$A$14,COUNTIF('السياسات'!$B$5:$B$14,"&lt;="&amp;$D38))))</f>
        <v/>
      </c>
      <c r="G38" s="8">
        <f>IF($F38="","",INDEX('السياسات'!$C$5:$C$14,MATCH($F38,'السياسات'!$A$5:$A$14,0)))</f>
        <v/>
      </c>
      <c r="H38" s="8">
        <f>IF(OR($A38="",$D38=""),"",IF($F38="",$A38-$D38,$A38-IF(AND(INDEX('السياسات'!$D$5:$D$14,MATCH($F38,'السياسات'!$A$5:$A$14,0))="تاريخ التسليم",$E38&lt;&gt;""),$E38,$D38)))</f>
        <v/>
      </c>
      <c r="I38" s="7">
        <f>IF(OR($H38="",$G38=""),"",IF($H38&lt;=$G38,"نعم","لا"))</f>
        <v/>
      </c>
      <c r="J38" s="5" t="n"/>
      <c r="K38" s="9" t="n"/>
      <c r="L38" s="10">
        <f>IF(OR($A38="",$K38=""),"",IF($I38="لا",'القوائم'!$D$7,IF($K38&lt;='القوائم'!$E$5,'القوائم'!$D$5,IF($K38&lt;='القوائم'!$E$6,'القوائم'!$D$6,'القوائم'!$D$7))))</f>
        <v/>
      </c>
      <c r="M38" s="11">
        <f>IF($A38="","",WORKDAY($A38,'القوائم'!$G$5))</f>
        <v/>
      </c>
      <c r="N38" s="5" t="n"/>
      <c r="O38" s="4" t="n"/>
      <c r="P38" s="7">
        <f>IF(OR($M38="",$O38=""),"",IF($O38&lt;=$M38,"نعم","لا"))</f>
        <v/>
      </c>
      <c r="Q38" s="9" t="n"/>
      <c r="R38" s="5" t="n"/>
      <c r="S38" s="4" t="n"/>
      <c r="T38" s="4" t="n"/>
      <c r="U38" s="12">
        <f>IF($A38="","",IF($T38&lt;&gt;"","مغلق",IF($O38="",IF(TODAY()&gt;$M38,"القرار متأخر","بانتظار القرار"),IF(OR($N38="استرداد كامل",$N38="استرداد جزئي"),IF($S38="","استرداد بانتظار الإصدار",IF(TODAY()&gt;WORKDAY($S38,'القوائم'!$G$6),"تحقق وأغلق","تم إرسال الاسترداد")),"مفتوح"))))</f>
        <v/>
      </c>
      <c r="V38" s="5" t="n"/>
    </row>
    <row r="39">
      <c r="A39" s="4" t="n"/>
      <c r="B39" s="5" t="n"/>
      <c r="C39" s="6" t="n"/>
      <c r="D39" s="4" t="n"/>
      <c r="E39" s="4" t="n"/>
      <c r="F39" s="7">
        <f>IF($D39="","",IF(COUNTIF('السياسات'!$B$5:$B$14,"&lt;="&amp;$D39)=0,"",INDEX('السياسات'!$A$5:$A$14,COUNTIF('السياسات'!$B$5:$B$14,"&lt;="&amp;$D39))))</f>
        <v/>
      </c>
      <c r="G39" s="8">
        <f>IF($F39="","",INDEX('السياسات'!$C$5:$C$14,MATCH($F39,'السياسات'!$A$5:$A$14,0)))</f>
        <v/>
      </c>
      <c r="H39" s="8">
        <f>IF(OR($A39="",$D39=""),"",IF($F39="",$A39-$D39,$A39-IF(AND(INDEX('السياسات'!$D$5:$D$14,MATCH($F39,'السياسات'!$A$5:$A$14,0))="تاريخ التسليم",$E39&lt;&gt;""),$E39,$D39)))</f>
        <v/>
      </c>
      <c r="I39" s="7">
        <f>IF(OR($H39="",$G39=""),"",IF($H39&lt;=$G39,"نعم","لا"))</f>
        <v/>
      </c>
      <c r="J39" s="5" t="n"/>
      <c r="K39" s="9" t="n"/>
      <c r="L39" s="10">
        <f>IF(OR($A39="",$K39=""),"",IF($I39="لا",'القوائم'!$D$7,IF($K39&lt;='القوائم'!$E$5,'القوائم'!$D$5,IF($K39&lt;='القوائم'!$E$6,'القوائم'!$D$6,'القوائم'!$D$7))))</f>
        <v/>
      </c>
      <c r="M39" s="11">
        <f>IF($A39="","",WORKDAY($A39,'القوائم'!$G$5))</f>
        <v/>
      </c>
      <c r="N39" s="5" t="n"/>
      <c r="O39" s="4" t="n"/>
      <c r="P39" s="7">
        <f>IF(OR($M39="",$O39=""),"",IF($O39&lt;=$M39,"نعم","لا"))</f>
        <v/>
      </c>
      <c r="Q39" s="9" t="n"/>
      <c r="R39" s="5" t="n"/>
      <c r="S39" s="4" t="n"/>
      <c r="T39" s="4" t="n"/>
      <c r="U39" s="12">
        <f>IF($A39="","",IF($T39&lt;&gt;"","مغلق",IF($O39="",IF(TODAY()&gt;$M39,"القرار متأخر","بانتظار القرار"),IF(OR($N39="استرداد كامل",$N39="استرداد جزئي"),IF($S39="","استرداد بانتظار الإصدار",IF(TODAY()&gt;WORKDAY($S39,'القوائم'!$G$6),"تحقق وأغلق","تم إرسال الاسترداد")),"مفتوح"))))</f>
        <v/>
      </c>
      <c r="V39" s="5" t="n"/>
    </row>
    <row r="40">
      <c r="A40" s="4" t="n"/>
      <c r="B40" s="5" t="n"/>
      <c r="C40" s="6" t="n"/>
      <c r="D40" s="4" t="n"/>
      <c r="E40" s="4" t="n"/>
      <c r="F40" s="7">
        <f>IF($D40="","",IF(COUNTIF('السياسات'!$B$5:$B$14,"&lt;="&amp;$D40)=0,"",INDEX('السياسات'!$A$5:$A$14,COUNTIF('السياسات'!$B$5:$B$14,"&lt;="&amp;$D40))))</f>
        <v/>
      </c>
      <c r="G40" s="8">
        <f>IF($F40="","",INDEX('السياسات'!$C$5:$C$14,MATCH($F40,'السياسات'!$A$5:$A$14,0)))</f>
        <v/>
      </c>
      <c r="H40" s="8">
        <f>IF(OR($A40="",$D40=""),"",IF($F40="",$A40-$D40,$A40-IF(AND(INDEX('السياسات'!$D$5:$D$14,MATCH($F40,'السياسات'!$A$5:$A$14,0))="تاريخ التسليم",$E40&lt;&gt;""),$E40,$D40)))</f>
        <v/>
      </c>
      <c r="I40" s="7">
        <f>IF(OR($H40="",$G40=""),"",IF($H40&lt;=$G40,"نعم","لا"))</f>
        <v/>
      </c>
      <c r="J40" s="5" t="n"/>
      <c r="K40" s="9" t="n"/>
      <c r="L40" s="10">
        <f>IF(OR($A40="",$K40=""),"",IF($I40="لا",'القوائم'!$D$7,IF($K40&lt;='القوائم'!$E$5,'القوائم'!$D$5,IF($K40&lt;='القوائم'!$E$6,'القوائم'!$D$6,'القوائم'!$D$7))))</f>
        <v/>
      </c>
      <c r="M40" s="11">
        <f>IF($A40="","",WORKDAY($A40,'القوائم'!$G$5))</f>
        <v/>
      </c>
      <c r="N40" s="5" t="n"/>
      <c r="O40" s="4" t="n"/>
      <c r="P40" s="7">
        <f>IF(OR($M40="",$O40=""),"",IF($O40&lt;=$M40,"نعم","لا"))</f>
        <v/>
      </c>
      <c r="Q40" s="9" t="n"/>
      <c r="R40" s="5" t="n"/>
      <c r="S40" s="4" t="n"/>
      <c r="T40" s="4" t="n"/>
      <c r="U40" s="12">
        <f>IF($A40="","",IF($T40&lt;&gt;"","مغلق",IF($O40="",IF(TODAY()&gt;$M40,"القرار متأخر","بانتظار القرار"),IF(OR($N40="استرداد كامل",$N40="استرداد جزئي"),IF($S40="","استرداد بانتظار الإصدار",IF(TODAY()&gt;WORKDAY($S40,'القوائم'!$G$6),"تحقق وأغلق","تم إرسال الاسترداد")),"مفتوح"))))</f>
        <v/>
      </c>
      <c r="V40" s="5" t="n"/>
    </row>
    <row r="41">
      <c r="A41" s="4" t="n"/>
      <c r="B41" s="5" t="n"/>
      <c r="C41" s="6" t="n"/>
      <c r="D41" s="4" t="n"/>
      <c r="E41" s="4" t="n"/>
      <c r="F41" s="7">
        <f>IF($D41="","",IF(COUNTIF('السياسات'!$B$5:$B$14,"&lt;="&amp;$D41)=0,"",INDEX('السياسات'!$A$5:$A$14,COUNTIF('السياسات'!$B$5:$B$14,"&lt;="&amp;$D41))))</f>
        <v/>
      </c>
      <c r="G41" s="8">
        <f>IF($F41="","",INDEX('السياسات'!$C$5:$C$14,MATCH($F41,'السياسات'!$A$5:$A$14,0)))</f>
        <v/>
      </c>
      <c r="H41" s="8">
        <f>IF(OR($A41="",$D41=""),"",IF($F41="",$A41-$D41,$A41-IF(AND(INDEX('السياسات'!$D$5:$D$14,MATCH($F41,'السياسات'!$A$5:$A$14,0))="تاريخ التسليم",$E41&lt;&gt;""),$E41,$D41)))</f>
        <v/>
      </c>
      <c r="I41" s="7">
        <f>IF(OR($H41="",$G41=""),"",IF($H41&lt;=$G41,"نعم","لا"))</f>
        <v/>
      </c>
      <c r="J41" s="5" t="n"/>
      <c r="K41" s="9" t="n"/>
      <c r="L41" s="10">
        <f>IF(OR($A41="",$K41=""),"",IF($I41="لا",'القوائم'!$D$7,IF($K41&lt;='القوائم'!$E$5,'القوائم'!$D$5,IF($K41&lt;='القوائم'!$E$6,'القوائم'!$D$6,'القوائم'!$D$7))))</f>
        <v/>
      </c>
      <c r="M41" s="11">
        <f>IF($A41="","",WORKDAY($A41,'القوائم'!$G$5))</f>
        <v/>
      </c>
      <c r="N41" s="5" t="n"/>
      <c r="O41" s="4" t="n"/>
      <c r="P41" s="7">
        <f>IF(OR($M41="",$O41=""),"",IF($O41&lt;=$M41,"نعم","لا"))</f>
        <v/>
      </c>
      <c r="Q41" s="9" t="n"/>
      <c r="R41" s="5" t="n"/>
      <c r="S41" s="4" t="n"/>
      <c r="T41" s="4" t="n"/>
      <c r="U41" s="12">
        <f>IF($A41="","",IF($T41&lt;&gt;"","مغلق",IF($O41="",IF(TODAY()&gt;$M41,"القرار متأخر","بانتظار القرار"),IF(OR($N41="استرداد كامل",$N41="استرداد جزئي"),IF($S41="","استرداد بانتظار الإصدار",IF(TODAY()&gt;WORKDAY($S41,'القوائم'!$G$6),"تحقق وأغلق","تم إرسال الاسترداد")),"مفتوح"))))</f>
        <v/>
      </c>
      <c r="V41" s="5" t="n"/>
    </row>
    <row r="42">
      <c r="A42" s="4" t="n"/>
      <c r="B42" s="5" t="n"/>
      <c r="C42" s="6" t="n"/>
      <c r="D42" s="4" t="n"/>
      <c r="E42" s="4" t="n"/>
      <c r="F42" s="7">
        <f>IF($D42="","",IF(COUNTIF('السياسات'!$B$5:$B$14,"&lt;="&amp;$D42)=0,"",INDEX('السياسات'!$A$5:$A$14,COUNTIF('السياسات'!$B$5:$B$14,"&lt;="&amp;$D42))))</f>
        <v/>
      </c>
      <c r="G42" s="8">
        <f>IF($F42="","",INDEX('السياسات'!$C$5:$C$14,MATCH($F42,'السياسات'!$A$5:$A$14,0)))</f>
        <v/>
      </c>
      <c r="H42" s="8">
        <f>IF(OR($A42="",$D42=""),"",IF($F42="",$A42-$D42,$A42-IF(AND(INDEX('السياسات'!$D$5:$D$14,MATCH($F42,'السياسات'!$A$5:$A$14,0))="تاريخ التسليم",$E42&lt;&gt;""),$E42,$D42)))</f>
        <v/>
      </c>
      <c r="I42" s="7">
        <f>IF(OR($H42="",$G42=""),"",IF($H42&lt;=$G42,"نعم","لا"))</f>
        <v/>
      </c>
      <c r="J42" s="5" t="n"/>
      <c r="K42" s="9" t="n"/>
      <c r="L42" s="10">
        <f>IF(OR($A42="",$K42=""),"",IF($I42="لا",'القوائم'!$D$7,IF($K42&lt;='القوائم'!$E$5,'القوائم'!$D$5,IF($K42&lt;='القوائم'!$E$6,'القوائم'!$D$6,'القوائم'!$D$7))))</f>
        <v/>
      </c>
      <c r="M42" s="11">
        <f>IF($A42="","",WORKDAY($A42,'القوائم'!$G$5))</f>
        <v/>
      </c>
      <c r="N42" s="5" t="n"/>
      <c r="O42" s="4" t="n"/>
      <c r="P42" s="7">
        <f>IF(OR($M42="",$O42=""),"",IF($O42&lt;=$M42,"نعم","لا"))</f>
        <v/>
      </c>
      <c r="Q42" s="9" t="n"/>
      <c r="R42" s="5" t="n"/>
      <c r="S42" s="4" t="n"/>
      <c r="T42" s="4" t="n"/>
      <c r="U42" s="12">
        <f>IF($A42="","",IF($T42&lt;&gt;"","مغلق",IF($O42="",IF(TODAY()&gt;$M42,"القرار متأخر","بانتظار القرار"),IF(OR($N42="استرداد كامل",$N42="استرداد جزئي"),IF($S42="","استرداد بانتظار الإصدار",IF(TODAY()&gt;WORKDAY($S42,'القوائم'!$G$6),"تحقق وأغلق","تم إرسال الاسترداد")),"مفتوح"))))</f>
        <v/>
      </c>
      <c r="V42" s="5" t="n"/>
    </row>
    <row r="43">
      <c r="A43" s="4" t="n"/>
      <c r="B43" s="5" t="n"/>
      <c r="C43" s="6" t="n"/>
      <c r="D43" s="4" t="n"/>
      <c r="E43" s="4" t="n"/>
      <c r="F43" s="7">
        <f>IF($D43="","",IF(COUNTIF('السياسات'!$B$5:$B$14,"&lt;="&amp;$D43)=0,"",INDEX('السياسات'!$A$5:$A$14,COUNTIF('السياسات'!$B$5:$B$14,"&lt;="&amp;$D43))))</f>
        <v/>
      </c>
      <c r="G43" s="8">
        <f>IF($F43="","",INDEX('السياسات'!$C$5:$C$14,MATCH($F43,'السياسات'!$A$5:$A$14,0)))</f>
        <v/>
      </c>
      <c r="H43" s="8">
        <f>IF(OR($A43="",$D43=""),"",IF($F43="",$A43-$D43,$A43-IF(AND(INDEX('السياسات'!$D$5:$D$14,MATCH($F43,'السياسات'!$A$5:$A$14,0))="تاريخ التسليم",$E43&lt;&gt;""),$E43,$D43)))</f>
        <v/>
      </c>
      <c r="I43" s="7">
        <f>IF(OR($H43="",$G43=""),"",IF($H43&lt;=$G43,"نعم","لا"))</f>
        <v/>
      </c>
      <c r="J43" s="5" t="n"/>
      <c r="K43" s="9" t="n"/>
      <c r="L43" s="10">
        <f>IF(OR($A43="",$K43=""),"",IF($I43="لا",'القوائم'!$D$7,IF($K43&lt;='القوائم'!$E$5,'القوائم'!$D$5,IF($K43&lt;='القوائم'!$E$6,'القوائم'!$D$6,'القوائم'!$D$7))))</f>
        <v/>
      </c>
      <c r="M43" s="11">
        <f>IF($A43="","",WORKDAY($A43,'القوائم'!$G$5))</f>
        <v/>
      </c>
      <c r="N43" s="5" t="n"/>
      <c r="O43" s="4" t="n"/>
      <c r="P43" s="7">
        <f>IF(OR($M43="",$O43=""),"",IF($O43&lt;=$M43,"نعم","لا"))</f>
        <v/>
      </c>
      <c r="Q43" s="9" t="n"/>
      <c r="R43" s="5" t="n"/>
      <c r="S43" s="4" t="n"/>
      <c r="T43" s="4" t="n"/>
      <c r="U43" s="12">
        <f>IF($A43="","",IF($T43&lt;&gt;"","مغلق",IF($O43="",IF(TODAY()&gt;$M43,"القرار متأخر","بانتظار القرار"),IF(OR($N43="استرداد كامل",$N43="استرداد جزئي"),IF($S43="","استرداد بانتظار الإصدار",IF(TODAY()&gt;WORKDAY($S43,'القوائم'!$G$6),"تحقق وأغلق","تم إرسال الاسترداد")),"مفتوح"))))</f>
        <v/>
      </c>
      <c r="V43" s="5" t="n"/>
    </row>
    <row r="44">
      <c r="A44" s="4" t="n"/>
      <c r="B44" s="5" t="n"/>
      <c r="C44" s="6" t="n"/>
      <c r="D44" s="4" t="n"/>
      <c r="E44" s="4" t="n"/>
      <c r="F44" s="7">
        <f>IF($D44="","",IF(COUNTIF('السياسات'!$B$5:$B$14,"&lt;="&amp;$D44)=0,"",INDEX('السياسات'!$A$5:$A$14,COUNTIF('السياسات'!$B$5:$B$14,"&lt;="&amp;$D44))))</f>
        <v/>
      </c>
      <c r="G44" s="8">
        <f>IF($F44="","",INDEX('السياسات'!$C$5:$C$14,MATCH($F44,'السياسات'!$A$5:$A$14,0)))</f>
        <v/>
      </c>
      <c r="H44" s="8">
        <f>IF(OR($A44="",$D44=""),"",IF($F44="",$A44-$D44,$A44-IF(AND(INDEX('السياسات'!$D$5:$D$14,MATCH($F44,'السياسات'!$A$5:$A$14,0))="تاريخ التسليم",$E44&lt;&gt;""),$E44,$D44)))</f>
        <v/>
      </c>
      <c r="I44" s="7">
        <f>IF(OR($H44="",$G44=""),"",IF($H44&lt;=$G44,"نعم","لا"))</f>
        <v/>
      </c>
      <c r="J44" s="5" t="n"/>
      <c r="K44" s="9" t="n"/>
      <c r="L44" s="10">
        <f>IF(OR($A44="",$K44=""),"",IF($I44="لا",'القوائم'!$D$7,IF($K44&lt;='القوائم'!$E$5,'القوائم'!$D$5,IF($K44&lt;='القوائم'!$E$6,'القوائم'!$D$6,'القوائم'!$D$7))))</f>
        <v/>
      </c>
      <c r="M44" s="11">
        <f>IF($A44="","",WORKDAY($A44,'القوائم'!$G$5))</f>
        <v/>
      </c>
      <c r="N44" s="5" t="n"/>
      <c r="O44" s="4" t="n"/>
      <c r="P44" s="7">
        <f>IF(OR($M44="",$O44=""),"",IF($O44&lt;=$M44,"نعم","لا"))</f>
        <v/>
      </c>
      <c r="Q44" s="9" t="n"/>
      <c r="R44" s="5" t="n"/>
      <c r="S44" s="4" t="n"/>
      <c r="T44" s="4" t="n"/>
      <c r="U44" s="12">
        <f>IF($A44="","",IF($T44&lt;&gt;"","مغلق",IF($O44="",IF(TODAY()&gt;$M44,"القرار متأخر","بانتظار القرار"),IF(OR($N44="استرداد كامل",$N44="استرداد جزئي"),IF($S44="","استرداد بانتظار الإصدار",IF(TODAY()&gt;WORKDAY($S44,'القوائم'!$G$6),"تحقق وأغلق","تم إرسال الاسترداد")),"مفتوح"))))</f>
        <v/>
      </c>
      <c r="V44" s="5" t="n"/>
    </row>
    <row r="45">
      <c r="A45" s="4" t="n"/>
      <c r="B45" s="5" t="n"/>
      <c r="C45" s="6" t="n"/>
      <c r="D45" s="4" t="n"/>
      <c r="E45" s="4" t="n"/>
      <c r="F45" s="7">
        <f>IF($D45="","",IF(COUNTIF('السياسات'!$B$5:$B$14,"&lt;="&amp;$D45)=0,"",INDEX('السياسات'!$A$5:$A$14,COUNTIF('السياسات'!$B$5:$B$14,"&lt;="&amp;$D45))))</f>
        <v/>
      </c>
      <c r="G45" s="8">
        <f>IF($F45="","",INDEX('السياسات'!$C$5:$C$14,MATCH($F45,'السياسات'!$A$5:$A$14,0)))</f>
        <v/>
      </c>
      <c r="H45" s="8">
        <f>IF(OR($A45="",$D45=""),"",IF($F45="",$A45-$D45,$A45-IF(AND(INDEX('السياسات'!$D$5:$D$14,MATCH($F45,'السياسات'!$A$5:$A$14,0))="تاريخ التسليم",$E45&lt;&gt;""),$E45,$D45)))</f>
        <v/>
      </c>
      <c r="I45" s="7">
        <f>IF(OR($H45="",$G45=""),"",IF($H45&lt;=$G45,"نعم","لا"))</f>
        <v/>
      </c>
      <c r="J45" s="5" t="n"/>
      <c r="K45" s="9" t="n"/>
      <c r="L45" s="10">
        <f>IF(OR($A45="",$K45=""),"",IF($I45="لا",'القوائم'!$D$7,IF($K45&lt;='القوائم'!$E$5,'القوائم'!$D$5,IF($K45&lt;='القوائم'!$E$6,'القوائم'!$D$6,'القوائم'!$D$7))))</f>
        <v/>
      </c>
      <c r="M45" s="11">
        <f>IF($A45="","",WORKDAY($A45,'القوائم'!$G$5))</f>
        <v/>
      </c>
      <c r="N45" s="5" t="n"/>
      <c r="O45" s="4" t="n"/>
      <c r="P45" s="7">
        <f>IF(OR($M45="",$O45=""),"",IF($O45&lt;=$M45,"نعم","لا"))</f>
        <v/>
      </c>
      <c r="Q45" s="9" t="n"/>
      <c r="R45" s="5" t="n"/>
      <c r="S45" s="4" t="n"/>
      <c r="T45" s="4" t="n"/>
      <c r="U45" s="12">
        <f>IF($A45="","",IF($T45&lt;&gt;"","مغلق",IF($O45="",IF(TODAY()&gt;$M45,"القرار متأخر","بانتظار القرار"),IF(OR($N45="استرداد كامل",$N45="استرداد جزئي"),IF($S45="","استرداد بانتظار الإصدار",IF(TODAY()&gt;WORKDAY($S45,'القوائم'!$G$6),"تحقق وأغلق","تم إرسال الاسترداد")),"مفتوح"))))</f>
        <v/>
      </c>
      <c r="V45" s="5" t="n"/>
    </row>
    <row r="46">
      <c r="A46" s="4" t="n"/>
      <c r="B46" s="5" t="n"/>
      <c r="C46" s="6" t="n"/>
      <c r="D46" s="4" t="n"/>
      <c r="E46" s="4" t="n"/>
      <c r="F46" s="7">
        <f>IF($D46="","",IF(COUNTIF('السياسات'!$B$5:$B$14,"&lt;="&amp;$D46)=0,"",INDEX('السياسات'!$A$5:$A$14,COUNTIF('السياسات'!$B$5:$B$14,"&lt;="&amp;$D46))))</f>
        <v/>
      </c>
      <c r="G46" s="8">
        <f>IF($F46="","",INDEX('السياسات'!$C$5:$C$14,MATCH($F46,'السياسات'!$A$5:$A$14,0)))</f>
        <v/>
      </c>
      <c r="H46" s="8">
        <f>IF(OR($A46="",$D46=""),"",IF($F46="",$A46-$D46,$A46-IF(AND(INDEX('السياسات'!$D$5:$D$14,MATCH($F46,'السياسات'!$A$5:$A$14,0))="تاريخ التسليم",$E46&lt;&gt;""),$E46,$D46)))</f>
        <v/>
      </c>
      <c r="I46" s="7">
        <f>IF(OR($H46="",$G46=""),"",IF($H46&lt;=$G46,"نعم","لا"))</f>
        <v/>
      </c>
      <c r="J46" s="5" t="n"/>
      <c r="K46" s="9" t="n"/>
      <c r="L46" s="10">
        <f>IF(OR($A46="",$K46=""),"",IF($I46="لا",'القوائم'!$D$7,IF($K46&lt;='القوائم'!$E$5,'القوائم'!$D$5,IF($K46&lt;='القوائم'!$E$6,'القوائم'!$D$6,'القوائم'!$D$7))))</f>
        <v/>
      </c>
      <c r="M46" s="11">
        <f>IF($A46="","",WORKDAY($A46,'القوائم'!$G$5))</f>
        <v/>
      </c>
      <c r="N46" s="5" t="n"/>
      <c r="O46" s="4" t="n"/>
      <c r="P46" s="7">
        <f>IF(OR($M46="",$O46=""),"",IF($O46&lt;=$M46,"نعم","لا"))</f>
        <v/>
      </c>
      <c r="Q46" s="9" t="n"/>
      <c r="R46" s="5" t="n"/>
      <c r="S46" s="4" t="n"/>
      <c r="T46" s="4" t="n"/>
      <c r="U46" s="12">
        <f>IF($A46="","",IF($T46&lt;&gt;"","مغلق",IF($O46="",IF(TODAY()&gt;$M46,"القرار متأخر","بانتظار القرار"),IF(OR($N46="استرداد كامل",$N46="استرداد جزئي"),IF($S46="","استرداد بانتظار الإصدار",IF(TODAY()&gt;WORKDAY($S46,'القوائم'!$G$6),"تحقق وأغلق","تم إرسال الاسترداد")),"مفتوح"))))</f>
        <v/>
      </c>
      <c r="V46" s="5" t="n"/>
    </row>
    <row r="47">
      <c r="A47" s="4" t="n"/>
      <c r="B47" s="5" t="n"/>
      <c r="C47" s="6" t="n"/>
      <c r="D47" s="4" t="n"/>
      <c r="E47" s="4" t="n"/>
      <c r="F47" s="7">
        <f>IF($D47="","",IF(COUNTIF('السياسات'!$B$5:$B$14,"&lt;="&amp;$D47)=0,"",INDEX('السياسات'!$A$5:$A$14,COUNTIF('السياسات'!$B$5:$B$14,"&lt;="&amp;$D47))))</f>
        <v/>
      </c>
      <c r="G47" s="8">
        <f>IF($F47="","",INDEX('السياسات'!$C$5:$C$14,MATCH($F47,'السياسات'!$A$5:$A$14,0)))</f>
        <v/>
      </c>
      <c r="H47" s="8">
        <f>IF(OR($A47="",$D47=""),"",IF($F47="",$A47-$D47,$A47-IF(AND(INDEX('السياسات'!$D$5:$D$14,MATCH($F47,'السياسات'!$A$5:$A$14,0))="تاريخ التسليم",$E47&lt;&gt;""),$E47,$D47)))</f>
        <v/>
      </c>
      <c r="I47" s="7">
        <f>IF(OR($H47="",$G47=""),"",IF($H47&lt;=$G47,"نعم","لا"))</f>
        <v/>
      </c>
      <c r="J47" s="5" t="n"/>
      <c r="K47" s="9" t="n"/>
      <c r="L47" s="10">
        <f>IF(OR($A47="",$K47=""),"",IF($I47="لا",'القوائم'!$D$7,IF($K47&lt;='القوائم'!$E$5,'القوائم'!$D$5,IF($K47&lt;='القوائم'!$E$6,'القوائم'!$D$6,'القوائم'!$D$7))))</f>
        <v/>
      </c>
      <c r="M47" s="11">
        <f>IF($A47="","",WORKDAY($A47,'القوائم'!$G$5))</f>
        <v/>
      </c>
      <c r="N47" s="5" t="n"/>
      <c r="O47" s="4" t="n"/>
      <c r="P47" s="7">
        <f>IF(OR($M47="",$O47=""),"",IF($O47&lt;=$M47,"نعم","لا"))</f>
        <v/>
      </c>
      <c r="Q47" s="9" t="n"/>
      <c r="R47" s="5" t="n"/>
      <c r="S47" s="4" t="n"/>
      <c r="T47" s="4" t="n"/>
      <c r="U47" s="12">
        <f>IF($A47="","",IF($T47&lt;&gt;"","مغلق",IF($O47="",IF(TODAY()&gt;$M47,"القرار متأخر","بانتظار القرار"),IF(OR($N47="استرداد كامل",$N47="استرداد جزئي"),IF($S47="","استرداد بانتظار الإصدار",IF(TODAY()&gt;WORKDAY($S47,'القوائم'!$G$6),"تحقق وأغلق","تم إرسال الاسترداد")),"مفتوح"))))</f>
        <v/>
      </c>
      <c r="V47" s="5" t="n"/>
    </row>
    <row r="48">
      <c r="A48" s="4" t="n"/>
      <c r="B48" s="5" t="n"/>
      <c r="C48" s="6" t="n"/>
      <c r="D48" s="4" t="n"/>
      <c r="E48" s="4" t="n"/>
      <c r="F48" s="7">
        <f>IF($D48="","",IF(COUNTIF('السياسات'!$B$5:$B$14,"&lt;="&amp;$D48)=0,"",INDEX('السياسات'!$A$5:$A$14,COUNTIF('السياسات'!$B$5:$B$14,"&lt;="&amp;$D48))))</f>
        <v/>
      </c>
      <c r="G48" s="8">
        <f>IF($F48="","",INDEX('السياسات'!$C$5:$C$14,MATCH($F48,'السياسات'!$A$5:$A$14,0)))</f>
        <v/>
      </c>
      <c r="H48" s="8">
        <f>IF(OR($A48="",$D48=""),"",IF($F48="",$A48-$D48,$A48-IF(AND(INDEX('السياسات'!$D$5:$D$14,MATCH($F48,'السياسات'!$A$5:$A$14,0))="تاريخ التسليم",$E48&lt;&gt;""),$E48,$D48)))</f>
        <v/>
      </c>
      <c r="I48" s="7">
        <f>IF(OR($H48="",$G48=""),"",IF($H48&lt;=$G48,"نعم","لا"))</f>
        <v/>
      </c>
      <c r="J48" s="5" t="n"/>
      <c r="K48" s="9" t="n"/>
      <c r="L48" s="10">
        <f>IF(OR($A48="",$K48=""),"",IF($I48="لا",'القوائم'!$D$7,IF($K48&lt;='القوائم'!$E$5,'القوائم'!$D$5,IF($K48&lt;='القوائم'!$E$6,'القوائم'!$D$6,'القوائم'!$D$7))))</f>
        <v/>
      </c>
      <c r="M48" s="11">
        <f>IF($A48="","",WORKDAY($A48,'القوائم'!$G$5))</f>
        <v/>
      </c>
      <c r="N48" s="5" t="n"/>
      <c r="O48" s="4" t="n"/>
      <c r="P48" s="7">
        <f>IF(OR($M48="",$O48=""),"",IF($O48&lt;=$M48,"نعم","لا"))</f>
        <v/>
      </c>
      <c r="Q48" s="9" t="n"/>
      <c r="R48" s="5" t="n"/>
      <c r="S48" s="4" t="n"/>
      <c r="T48" s="4" t="n"/>
      <c r="U48" s="12">
        <f>IF($A48="","",IF($T48&lt;&gt;"","مغلق",IF($O48="",IF(TODAY()&gt;$M48,"القرار متأخر","بانتظار القرار"),IF(OR($N48="استرداد كامل",$N48="استرداد جزئي"),IF($S48="","استرداد بانتظار الإصدار",IF(TODAY()&gt;WORKDAY($S48,'القوائم'!$G$6),"تحقق وأغلق","تم إرسال الاسترداد")),"مفتوح"))))</f>
        <v/>
      </c>
      <c r="V48" s="5" t="n"/>
    </row>
    <row r="49">
      <c r="A49" s="4" t="n"/>
      <c r="B49" s="5" t="n"/>
      <c r="C49" s="6" t="n"/>
      <c r="D49" s="4" t="n"/>
      <c r="E49" s="4" t="n"/>
      <c r="F49" s="7">
        <f>IF($D49="","",IF(COUNTIF('السياسات'!$B$5:$B$14,"&lt;="&amp;$D49)=0,"",INDEX('السياسات'!$A$5:$A$14,COUNTIF('السياسات'!$B$5:$B$14,"&lt;="&amp;$D49))))</f>
        <v/>
      </c>
      <c r="G49" s="8">
        <f>IF($F49="","",INDEX('السياسات'!$C$5:$C$14,MATCH($F49,'السياسات'!$A$5:$A$14,0)))</f>
        <v/>
      </c>
      <c r="H49" s="8">
        <f>IF(OR($A49="",$D49=""),"",IF($F49="",$A49-$D49,$A49-IF(AND(INDEX('السياسات'!$D$5:$D$14,MATCH($F49,'السياسات'!$A$5:$A$14,0))="تاريخ التسليم",$E49&lt;&gt;""),$E49,$D49)))</f>
        <v/>
      </c>
      <c r="I49" s="7">
        <f>IF(OR($H49="",$G49=""),"",IF($H49&lt;=$G49,"نعم","لا"))</f>
        <v/>
      </c>
      <c r="J49" s="5" t="n"/>
      <c r="K49" s="9" t="n"/>
      <c r="L49" s="10">
        <f>IF(OR($A49="",$K49=""),"",IF($I49="لا",'القوائم'!$D$7,IF($K49&lt;='القوائم'!$E$5,'القوائم'!$D$5,IF($K49&lt;='القوائم'!$E$6,'القوائم'!$D$6,'القوائم'!$D$7))))</f>
        <v/>
      </c>
      <c r="M49" s="11">
        <f>IF($A49="","",WORKDAY($A49,'القوائم'!$G$5))</f>
        <v/>
      </c>
      <c r="N49" s="5" t="n"/>
      <c r="O49" s="4" t="n"/>
      <c r="P49" s="7">
        <f>IF(OR($M49="",$O49=""),"",IF($O49&lt;=$M49,"نعم","لا"))</f>
        <v/>
      </c>
      <c r="Q49" s="9" t="n"/>
      <c r="R49" s="5" t="n"/>
      <c r="S49" s="4" t="n"/>
      <c r="T49" s="4" t="n"/>
      <c r="U49" s="12">
        <f>IF($A49="","",IF($T49&lt;&gt;"","مغلق",IF($O49="",IF(TODAY()&gt;$M49,"القرار متأخر","بانتظار القرار"),IF(OR($N49="استرداد كامل",$N49="استرداد جزئي"),IF($S49="","استرداد بانتظار الإصدار",IF(TODAY()&gt;WORKDAY($S49,'القوائم'!$G$6),"تحقق وأغلق","تم إرسال الاسترداد")),"مفتوح"))))</f>
        <v/>
      </c>
      <c r="V49" s="5" t="n"/>
    </row>
    <row r="50">
      <c r="A50" s="4" t="n"/>
      <c r="B50" s="5" t="n"/>
      <c r="C50" s="6" t="n"/>
      <c r="D50" s="4" t="n"/>
      <c r="E50" s="4" t="n"/>
      <c r="F50" s="7">
        <f>IF($D50="","",IF(COUNTIF('السياسات'!$B$5:$B$14,"&lt;="&amp;$D50)=0,"",INDEX('السياسات'!$A$5:$A$14,COUNTIF('السياسات'!$B$5:$B$14,"&lt;="&amp;$D50))))</f>
        <v/>
      </c>
      <c r="G50" s="8">
        <f>IF($F50="","",INDEX('السياسات'!$C$5:$C$14,MATCH($F50,'السياسات'!$A$5:$A$14,0)))</f>
        <v/>
      </c>
      <c r="H50" s="8">
        <f>IF(OR($A50="",$D50=""),"",IF($F50="",$A50-$D50,$A50-IF(AND(INDEX('السياسات'!$D$5:$D$14,MATCH($F50,'السياسات'!$A$5:$A$14,0))="تاريخ التسليم",$E50&lt;&gt;""),$E50,$D50)))</f>
        <v/>
      </c>
      <c r="I50" s="7">
        <f>IF(OR($H50="",$G50=""),"",IF($H50&lt;=$G50,"نعم","لا"))</f>
        <v/>
      </c>
      <c r="J50" s="5" t="n"/>
      <c r="K50" s="9" t="n"/>
      <c r="L50" s="10">
        <f>IF(OR($A50="",$K50=""),"",IF($I50="لا",'القوائم'!$D$7,IF($K50&lt;='القوائم'!$E$5,'القوائم'!$D$5,IF($K50&lt;='القوائم'!$E$6,'القوائم'!$D$6,'القوائم'!$D$7))))</f>
        <v/>
      </c>
      <c r="M50" s="11">
        <f>IF($A50="","",WORKDAY($A50,'القوائم'!$G$5))</f>
        <v/>
      </c>
      <c r="N50" s="5" t="n"/>
      <c r="O50" s="4" t="n"/>
      <c r="P50" s="7">
        <f>IF(OR($M50="",$O50=""),"",IF($O50&lt;=$M50,"نعم","لا"))</f>
        <v/>
      </c>
      <c r="Q50" s="9" t="n"/>
      <c r="R50" s="5" t="n"/>
      <c r="S50" s="4" t="n"/>
      <c r="T50" s="4" t="n"/>
      <c r="U50" s="12">
        <f>IF($A50="","",IF($T50&lt;&gt;"","مغلق",IF($O50="",IF(TODAY()&gt;$M50,"القرار متأخر","بانتظار القرار"),IF(OR($N50="استرداد كامل",$N50="استرداد جزئي"),IF($S50="","استرداد بانتظار الإصدار",IF(TODAY()&gt;WORKDAY($S50,'القوائم'!$G$6),"تحقق وأغلق","تم إرسال الاسترداد")),"مفتوح"))))</f>
        <v/>
      </c>
      <c r="V50" s="5" t="n"/>
    </row>
    <row r="51">
      <c r="A51" s="4" t="n"/>
      <c r="B51" s="5" t="n"/>
      <c r="C51" s="6" t="n"/>
      <c r="D51" s="4" t="n"/>
      <c r="E51" s="4" t="n"/>
      <c r="F51" s="7">
        <f>IF($D51="","",IF(COUNTIF('السياسات'!$B$5:$B$14,"&lt;="&amp;$D51)=0,"",INDEX('السياسات'!$A$5:$A$14,COUNTIF('السياسات'!$B$5:$B$14,"&lt;="&amp;$D51))))</f>
        <v/>
      </c>
      <c r="G51" s="8">
        <f>IF($F51="","",INDEX('السياسات'!$C$5:$C$14,MATCH($F51,'السياسات'!$A$5:$A$14,0)))</f>
        <v/>
      </c>
      <c r="H51" s="8">
        <f>IF(OR($A51="",$D51=""),"",IF($F51="",$A51-$D51,$A51-IF(AND(INDEX('السياسات'!$D$5:$D$14,MATCH($F51,'السياسات'!$A$5:$A$14,0))="تاريخ التسليم",$E51&lt;&gt;""),$E51,$D51)))</f>
        <v/>
      </c>
      <c r="I51" s="7">
        <f>IF(OR($H51="",$G51=""),"",IF($H51&lt;=$G51,"نعم","لا"))</f>
        <v/>
      </c>
      <c r="J51" s="5" t="n"/>
      <c r="K51" s="9" t="n"/>
      <c r="L51" s="10">
        <f>IF(OR($A51="",$K51=""),"",IF($I51="لا",'القوائم'!$D$7,IF($K51&lt;='القوائم'!$E$5,'القوائم'!$D$5,IF($K51&lt;='القوائم'!$E$6,'القوائم'!$D$6,'القوائم'!$D$7))))</f>
        <v/>
      </c>
      <c r="M51" s="11">
        <f>IF($A51="","",WORKDAY($A51,'القوائم'!$G$5))</f>
        <v/>
      </c>
      <c r="N51" s="5" t="n"/>
      <c r="O51" s="4" t="n"/>
      <c r="P51" s="7">
        <f>IF(OR($M51="",$O51=""),"",IF($O51&lt;=$M51,"نعم","لا"))</f>
        <v/>
      </c>
      <c r="Q51" s="9" t="n"/>
      <c r="R51" s="5" t="n"/>
      <c r="S51" s="4" t="n"/>
      <c r="T51" s="4" t="n"/>
      <c r="U51" s="12">
        <f>IF($A51="","",IF($T51&lt;&gt;"","مغلق",IF($O51="",IF(TODAY()&gt;$M51,"القرار متأخر","بانتظار القرار"),IF(OR($N51="استرداد كامل",$N51="استرداد جزئي"),IF($S51="","استرداد بانتظار الإصدار",IF(TODAY()&gt;WORKDAY($S51,'القوائم'!$G$6),"تحقق وأغلق","تم إرسال الاسترداد")),"مفتوح"))))</f>
        <v/>
      </c>
      <c r="V51" s="5" t="n"/>
    </row>
    <row r="52">
      <c r="A52" s="4" t="n"/>
      <c r="B52" s="5" t="n"/>
      <c r="C52" s="6" t="n"/>
      <c r="D52" s="4" t="n"/>
      <c r="E52" s="4" t="n"/>
      <c r="F52" s="7">
        <f>IF($D52="","",IF(COUNTIF('السياسات'!$B$5:$B$14,"&lt;="&amp;$D52)=0,"",INDEX('السياسات'!$A$5:$A$14,COUNTIF('السياسات'!$B$5:$B$14,"&lt;="&amp;$D52))))</f>
        <v/>
      </c>
      <c r="G52" s="8">
        <f>IF($F52="","",INDEX('السياسات'!$C$5:$C$14,MATCH($F52,'السياسات'!$A$5:$A$14,0)))</f>
        <v/>
      </c>
      <c r="H52" s="8">
        <f>IF(OR($A52="",$D52=""),"",IF($F52="",$A52-$D52,$A52-IF(AND(INDEX('السياسات'!$D$5:$D$14,MATCH($F52,'السياسات'!$A$5:$A$14,0))="تاريخ التسليم",$E52&lt;&gt;""),$E52,$D52)))</f>
        <v/>
      </c>
      <c r="I52" s="7">
        <f>IF(OR($H52="",$G52=""),"",IF($H52&lt;=$G52,"نعم","لا"))</f>
        <v/>
      </c>
      <c r="J52" s="5" t="n"/>
      <c r="K52" s="9" t="n"/>
      <c r="L52" s="10">
        <f>IF(OR($A52="",$K52=""),"",IF($I52="لا",'القوائم'!$D$7,IF($K52&lt;='القوائم'!$E$5,'القوائم'!$D$5,IF($K52&lt;='القوائم'!$E$6,'القوائم'!$D$6,'القوائم'!$D$7))))</f>
        <v/>
      </c>
      <c r="M52" s="11">
        <f>IF($A52="","",WORKDAY($A52,'القوائم'!$G$5))</f>
        <v/>
      </c>
      <c r="N52" s="5" t="n"/>
      <c r="O52" s="4" t="n"/>
      <c r="P52" s="7">
        <f>IF(OR($M52="",$O52=""),"",IF($O52&lt;=$M52,"نعم","لا"))</f>
        <v/>
      </c>
      <c r="Q52" s="9" t="n"/>
      <c r="R52" s="5" t="n"/>
      <c r="S52" s="4" t="n"/>
      <c r="T52" s="4" t="n"/>
      <c r="U52" s="12">
        <f>IF($A52="","",IF($T52&lt;&gt;"","مغلق",IF($O52="",IF(TODAY()&gt;$M52,"القرار متأخر","بانتظار القرار"),IF(OR($N52="استرداد كامل",$N52="استرداد جزئي"),IF($S52="","استرداد بانتظار الإصدار",IF(TODAY()&gt;WORKDAY($S52,'القوائم'!$G$6),"تحقق وأغلق","تم إرسال الاسترداد")),"مفتوح"))))</f>
        <v/>
      </c>
      <c r="V52" s="5" t="n"/>
    </row>
    <row r="53">
      <c r="A53" s="4" t="n"/>
      <c r="B53" s="5" t="n"/>
      <c r="C53" s="6" t="n"/>
      <c r="D53" s="4" t="n"/>
      <c r="E53" s="4" t="n"/>
      <c r="F53" s="7">
        <f>IF($D53="","",IF(COUNTIF('السياسات'!$B$5:$B$14,"&lt;="&amp;$D53)=0,"",INDEX('السياسات'!$A$5:$A$14,COUNTIF('السياسات'!$B$5:$B$14,"&lt;="&amp;$D53))))</f>
        <v/>
      </c>
      <c r="G53" s="8">
        <f>IF($F53="","",INDEX('السياسات'!$C$5:$C$14,MATCH($F53,'السياسات'!$A$5:$A$14,0)))</f>
        <v/>
      </c>
      <c r="H53" s="8">
        <f>IF(OR($A53="",$D53=""),"",IF($F53="",$A53-$D53,$A53-IF(AND(INDEX('السياسات'!$D$5:$D$14,MATCH($F53,'السياسات'!$A$5:$A$14,0))="تاريخ التسليم",$E53&lt;&gt;""),$E53,$D53)))</f>
        <v/>
      </c>
      <c r="I53" s="7">
        <f>IF(OR($H53="",$G53=""),"",IF($H53&lt;=$G53,"نعم","لا"))</f>
        <v/>
      </c>
      <c r="J53" s="5" t="n"/>
      <c r="K53" s="9" t="n"/>
      <c r="L53" s="10">
        <f>IF(OR($A53="",$K53=""),"",IF($I53="لا",'القوائم'!$D$7,IF($K53&lt;='القوائم'!$E$5,'القوائم'!$D$5,IF($K53&lt;='القوائم'!$E$6,'القوائم'!$D$6,'القوائم'!$D$7))))</f>
        <v/>
      </c>
      <c r="M53" s="11">
        <f>IF($A53="","",WORKDAY($A53,'القوائم'!$G$5))</f>
        <v/>
      </c>
      <c r="N53" s="5" t="n"/>
      <c r="O53" s="4" t="n"/>
      <c r="P53" s="7">
        <f>IF(OR($M53="",$O53=""),"",IF($O53&lt;=$M53,"نعم","لا"))</f>
        <v/>
      </c>
      <c r="Q53" s="9" t="n"/>
      <c r="R53" s="5" t="n"/>
      <c r="S53" s="4" t="n"/>
      <c r="T53" s="4" t="n"/>
      <c r="U53" s="12">
        <f>IF($A53="","",IF($T53&lt;&gt;"","مغلق",IF($O53="",IF(TODAY()&gt;$M53,"القرار متأخر","بانتظار القرار"),IF(OR($N53="استرداد كامل",$N53="استرداد جزئي"),IF($S53="","استرداد بانتظار الإصدار",IF(TODAY()&gt;WORKDAY($S53,'القوائم'!$G$6),"تحقق وأغلق","تم إرسال الاسترداد")),"مفتوح"))))</f>
        <v/>
      </c>
      <c r="V53" s="5" t="n"/>
    </row>
    <row r="54">
      <c r="A54" s="4" t="n"/>
      <c r="B54" s="5" t="n"/>
      <c r="C54" s="6" t="n"/>
      <c r="D54" s="4" t="n"/>
      <c r="E54" s="4" t="n"/>
      <c r="F54" s="7">
        <f>IF($D54="","",IF(COUNTIF('السياسات'!$B$5:$B$14,"&lt;="&amp;$D54)=0,"",INDEX('السياسات'!$A$5:$A$14,COUNTIF('السياسات'!$B$5:$B$14,"&lt;="&amp;$D54))))</f>
        <v/>
      </c>
      <c r="G54" s="8">
        <f>IF($F54="","",INDEX('السياسات'!$C$5:$C$14,MATCH($F54,'السياسات'!$A$5:$A$14,0)))</f>
        <v/>
      </c>
      <c r="H54" s="8">
        <f>IF(OR($A54="",$D54=""),"",IF($F54="",$A54-$D54,$A54-IF(AND(INDEX('السياسات'!$D$5:$D$14,MATCH($F54,'السياسات'!$A$5:$A$14,0))="تاريخ التسليم",$E54&lt;&gt;""),$E54,$D54)))</f>
        <v/>
      </c>
      <c r="I54" s="7">
        <f>IF(OR($H54="",$G54=""),"",IF($H54&lt;=$G54,"نعم","لا"))</f>
        <v/>
      </c>
      <c r="J54" s="5" t="n"/>
      <c r="K54" s="9" t="n"/>
      <c r="L54" s="10">
        <f>IF(OR($A54="",$K54=""),"",IF($I54="لا",'القوائم'!$D$7,IF($K54&lt;='القوائم'!$E$5,'القوائم'!$D$5,IF($K54&lt;='القوائم'!$E$6,'القوائم'!$D$6,'القوائم'!$D$7))))</f>
        <v/>
      </c>
      <c r="M54" s="11">
        <f>IF($A54="","",WORKDAY($A54,'القوائم'!$G$5))</f>
        <v/>
      </c>
      <c r="N54" s="5" t="n"/>
      <c r="O54" s="4" t="n"/>
      <c r="P54" s="7">
        <f>IF(OR($M54="",$O54=""),"",IF($O54&lt;=$M54,"نعم","لا"))</f>
        <v/>
      </c>
      <c r="Q54" s="9" t="n"/>
      <c r="R54" s="5" t="n"/>
      <c r="S54" s="4" t="n"/>
      <c r="T54" s="4" t="n"/>
      <c r="U54" s="12">
        <f>IF($A54="","",IF($T54&lt;&gt;"","مغلق",IF($O54="",IF(TODAY()&gt;$M54,"القرار متأخر","بانتظار القرار"),IF(OR($N54="استرداد كامل",$N54="استرداد جزئي"),IF($S54="","استرداد بانتظار الإصدار",IF(TODAY()&gt;WORKDAY($S54,'القوائم'!$G$6),"تحقق وأغلق","تم إرسال الاسترداد")),"مفتوح"))))</f>
        <v/>
      </c>
      <c r="V54" s="5" t="n"/>
    </row>
    <row r="55">
      <c r="A55" s="4" t="n"/>
      <c r="B55" s="5" t="n"/>
      <c r="C55" s="6" t="n"/>
      <c r="D55" s="4" t="n"/>
      <c r="E55" s="4" t="n"/>
      <c r="F55" s="7">
        <f>IF($D55="","",IF(COUNTIF('السياسات'!$B$5:$B$14,"&lt;="&amp;$D55)=0,"",INDEX('السياسات'!$A$5:$A$14,COUNTIF('السياسات'!$B$5:$B$14,"&lt;="&amp;$D55))))</f>
        <v/>
      </c>
      <c r="G55" s="8">
        <f>IF($F55="","",INDEX('السياسات'!$C$5:$C$14,MATCH($F55,'السياسات'!$A$5:$A$14,0)))</f>
        <v/>
      </c>
      <c r="H55" s="8">
        <f>IF(OR($A55="",$D55=""),"",IF($F55="",$A55-$D55,$A55-IF(AND(INDEX('السياسات'!$D$5:$D$14,MATCH($F55,'السياسات'!$A$5:$A$14,0))="تاريخ التسليم",$E55&lt;&gt;""),$E55,$D55)))</f>
        <v/>
      </c>
      <c r="I55" s="7">
        <f>IF(OR($H55="",$G55=""),"",IF($H55&lt;=$G55,"نعم","لا"))</f>
        <v/>
      </c>
      <c r="J55" s="5" t="n"/>
      <c r="K55" s="9" t="n"/>
      <c r="L55" s="10">
        <f>IF(OR($A55="",$K55=""),"",IF($I55="لا",'القوائم'!$D$7,IF($K55&lt;='القوائم'!$E$5,'القوائم'!$D$5,IF($K55&lt;='القوائم'!$E$6,'القوائم'!$D$6,'القوائم'!$D$7))))</f>
        <v/>
      </c>
      <c r="M55" s="11">
        <f>IF($A55="","",WORKDAY($A55,'القوائم'!$G$5))</f>
        <v/>
      </c>
      <c r="N55" s="5" t="n"/>
      <c r="O55" s="4" t="n"/>
      <c r="P55" s="7">
        <f>IF(OR($M55="",$O55=""),"",IF($O55&lt;=$M55,"نعم","لا"))</f>
        <v/>
      </c>
      <c r="Q55" s="9" t="n"/>
      <c r="R55" s="5" t="n"/>
      <c r="S55" s="4" t="n"/>
      <c r="T55" s="4" t="n"/>
      <c r="U55" s="12">
        <f>IF($A55="","",IF($T55&lt;&gt;"","مغلق",IF($O55="",IF(TODAY()&gt;$M55,"القرار متأخر","بانتظار القرار"),IF(OR($N55="استرداد كامل",$N55="استرداد جزئي"),IF($S55="","استرداد بانتظار الإصدار",IF(TODAY()&gt;WORKDAY($S55,'القوائم'!$G$6),"تحقق وأغلق","تم إرسال الاسترداد")),"مفتوح"))))</f>
        <v/>
      </c>
      <c r="V55" s="5" t="n"/>
    </row>
    <row r="56">
      <c r="A56" s="4" t="n"/>
      <c r="B56" s="5" t="n"/>
      <c r="C56" s="6" t="n"/>
      <c r="D56" s="4" t="n"/>
      <c r="E56" s="4" t="n"/>
      <c r="F56" s="7">
        <f>IF($D56="","",IF(COUNTIF('السياسات'!$B$5:$B$14,"&lt;="&amp;$D56)=0,"",INDEX('السياسات'!$A$5:$A$14,COUNTIF('السياسات'!$B$5:$B$14,"&lt;="&amp;$D56))))</f>
        <v/>
      </c>
      <c r="G56" s="8">
        <f>IF($F56="","",INDEX('السياسات'!$C$5:$C$14,MATCH($F56,'السياسات'!$A$5:$A$14,0)))</f>
        <v/>
      </c>
      <c r="H56" s="8">
        <f>IF(OR($A56="",$D56=""),"",IF($F56="",$A56-$D56,$A56-IF(AND(INDEX('السياسات'!$D$5:$D$14,MATCH($F56,'السياسات'!$A$5:$A$14,0))="تاريخ التسليم",$E56&lt;&gt;""),$E56,$D56)))</f>
        <v/>
      </c>
      <c r="I56" s="7">
        <f>IF(OR($H56="",$G56=""),"",IF($H56&lt;=$G56,"نعم","لا"))</f>
        <v/>
      </c>
      <c r="J56" s="5" t="n"/>
      <c r="K56" s="9" t="n"/>
      <c r="L56" s="10">
        <f>IF(OR($A56="",$K56=""),"",IF($I56="لا",'القوائم'!$D$7,IF($K56&lt;='القوائم'!$E$5,'القوائم'!$D$5,IF($K56&lt;='القوائم'!$E$6,'القوائم'!$D$6,'القوائم'!$D$7))))</f>
        <v/>
      </c>
      <c r="M56" s="11">
        <f>IF($A56="","",WORKDAY($A56,'القوائم'!$G$5))</f>
        <v/>
      </c>
      <c r="N56" s="5" t="n"/>
      <c r="O56" s="4" t="n"/>
      <c r="P56" s="7">
        <f>IF(OR($M56="",$O56=""),"",IF($O56&lt;=$M56,"نعم","لا"))</f>
        <v/>
      </c>
      <c r="Q56" s="9" t="n"/>
      <c r="R56" s="5" t="n"/>
      <c r="S56" s="4" t="n"/>
      <c r="T56" s="4" t="n"/>
      <c r="U56" s="12">
        <f>IF($A56="","",IF($T56&lt;&gt;"","مغلق",IF($O56="",IF(TODAY()&gt;$M56,"القرار متأخر","بانتظار القرار"),IF(OR($N56="استرداد كامل",$N56="استرداد جزئي"),IF($S56="","استرداد بانتظار الإصدار",IF(TODAY()&gt;WORKDAY($S56,'القوائم'!$G$6),"تحقق وأغلق","تم إرسال الاسترداد")),"مفتوح"))))</f>
        <v/>
      </c>
      <c r="V56" s="5" t="n"/>
    </row>
    <row r="57">
      <c r="A57" s="4" t="n"/>
      <c r="B57" s="5" t="n"/>
      <c r="C57" s="6" t="n"/>
      <c r="D57" s="4" t="n"/>
      <c r="E57" s="4" t="n"/>
      <c r="F57" s="7">
        <f>IF($D57="","",IF(COUNTIF('السياسات'!$B$5:$B$14,"&lt;="&amp;$D57)=0,"",INDEX('السياسات'!$A$5:$A$14,COUNTIF('السياسات'!$B$5:$B$14,"&lt;="&amp;$D57))))</f>
        <v/>
      </c>
      <c r="G57" s="8">
        <f>IF($F57="","",INDEX('السياسات'!$C$5:$C$14,MATCH($F57,'السياسات'!$A$5:$A$14,0)))</f>
        <v/>
      </c>
      <c r="H57" s="8">
        <f>IF(OR($A57="",$D57=""),"",IF($F57="",$A57-$D57,$A57-IF(AND(INDEX('السياسات'!$D$5:$D$14,MATCH($F57,'السياسات'!$A$5:$A$14,0))="تاريخ التسليم",$E57&lt;&gt;""),$E57,$D57)))</f>
        <v/>
      </c>
      <c r="I57" s="7">
        <f>IF(OR($H57="",$G57=""),"",IF($H57&lt;=$G57,"نعم","لا"))</f>
        <v/>
      </c>
      <c r="J57" s="5" t="n"/>
      <c r="K57" s="9" t="n"/>
      <c r="L57" s="10">
        <f>IF(OR($A57="",$K57=""),"",IF($I57="لا",'القوائم'!$D$7,IF($K57&lt;='القوائم'!$E$5,'القوائم'!$D$5,IF($K57&lt;='القوائم'!$E$6,'القوائم'!$D$6,'القوائم'!$D$7))))</f>
        <v/>
      </c>
      <c r="M57" s="11">
        <f>IF($A57="","",WORKDAY($A57,'القوائم'!$G$5))</f>
        <v/>
      </c>
      <c r="N57" s="5" t="n"/>
      <c r="O57" s="4" t="n"/>
      <c r="P57" s="7">
        <f>IF(OR($M57="",$O57=""),"",IF($O57&lt;=$M57,"نعم","لا"))</f>
        <v/>
      </c>
      <c r="Q57" s="9" t="n"/>
      <c r="R57" s="5" t="n"/>
      <c r="S57" s="4" t="n"/>
      <c r="T57" s="4" t="n"/>
      <c r="U57" s="12">
        <f>IF($A57="","",IF($T57&lt;&gt;"","مغلق",IF($O57="",IF(TODAY()&gt;$M57,"القرار متأخر","بانتظار القرار"),IF(OR($N57="استرداد كامل",$N57="استرداد جزئي"),IF($S57="","استرداد بانتظار الإصدار",IF(TODAY()&gt;WORKDAY($S57,'القوائم'!$G$6),"تحقق وأغلق","تم إرسال الاسترداد")),"مفتوح"))))</f>
        <v/>
      </c>
      <c r="V57" s="5" t="n"/>
    </row>
    <row r="58">
      <c r="A58" s="4" t="n"/>
      <c r="B58" s="5" t="n"/>
      <c r="C58" s="6" t="n"/>
      <c r="D58" s="4" t="n"/>
      <c r="E58" s="4" t="n"/>
      <c r="F58" s="7">
        <f>IF($D58="","",IF(COUNTIF('السياسات'!$B$5:$B$14,"&lt;="&amp;$D58)=0,"",INDEX('السياسات'!$A$5:$A$14,COUNTIF('السياسات'!$B$5:$B$14,"&lt;="&amp;$D58))))</f>
        <v/>
      </c>
      <c r="G58" s="8">
        <f>IF($F58="","",INDEX('السياسات'!$C$5:$C$14,MATCH($F58,'السياسات'!$A$5:$A$14,0)))</f>
        <v/>
      </c>
      <c r="H58" s="8">
        <f>IF(OR($A58="",$D58=""),"",IF($F58="",$A58-$D58,$A58-IF(AND(INDEX('السياسات'!$D$5:$D$14,MATCH($F58,'السياسات'!$A$5:$A$14,0))="تاريخ التسليم",$E58&lt;&gt;""),$E58,$D58)))</f>
        <v/>
      </c>
      <c r="I58" s="7">
        <f>IF(OR($H58="",$G58=""),"",IF($H58&lt;=$G58,"نعم","لا"))</f>
        <v/>
      </c>
      <c r="J58" s="5" t="n"/>
      <c r="K58" s="9" t="n"/>
      <c r="L58" s="10">
        <f>IF(OR($A58="",$K58=""),"",IF($I58="لا",'القوائم'!$D$7,IF($K58&lt;='القوائم'!$E$5,'القوائم'!$D$5,IF($K58&lt;='القوائم'!$E$6,'القوائم'!$D$6,'القوائم'!$D$7))))</f>
        <v/>
      </c>
      <c r="M58" s="11">
        <f>IF($A58="","",WORKDAY($A58,'القوائم'!$G$5))</f>
        <v/>
      </c>
      <c r="N58" s="5" t="n"/>
      <c r="O58" s="4" t="n"/>
      <c r="P58" s="7">
        <f>IF(OR($M58="",$O58=""),"",IF($O58&lt;=$M58,"نعم","لا"))</f>
        <v/>
      </c>
      <c r="Q58" s="9" t="n"/>
      <c r="R58" s="5" t="n"/>
      <c r="S58" s="4" t="n"/>
      <c r="T58" s="4" t="n"/>
      <c r="U58" s="12">
        <f>IF($A58="","",IF($T58&lt;&gt;"","مغلق",IF($O58="",IF(TODAY()&gt;$M58,"القرار متأخر","بانتظار القرار"),IF(OR($N58="استرداد كامل",$N58="استرداد جزئي"),IF($S58="","استرداد بانتظار الإصدار",IF(TODAY()&gt;WORKDAY($S58,'القوائم'!$G$6),"تحقق وأغلق","تم إرسال الاسترداد")),"مفتوح"))))</f>
        <v/>
      </c>
      <c r="V58" s="5" t="n"/>
    </row>
    <row r="59">
      <c r="A59" s="4" t="n"/>
      <c r="B59" s="5" t="n"/>
      <c r="C59" s="6" t="n"/>
      <c r="D59" s="4" t="n"/>
      <c r="E59" s="4" t="n"/>
      <c r="F59" s="7">
        <f>IF($D59="","",IF(COUNTIF('السياسات'!$B$5:$B$14,"&lt;="&amp;$D59)=0,"",INDEX('السياسات'!$A$5:$A$14,COUNTIF('السياسات'!$B$5:$B$14,"&lt;="&amp;$D59))))</f>
        <v/>
      </c>
      <c r="G59" s="8">
        <f>IF($F59="","",INDEX('السياسات'!$C$5:$C$14,MATCH($F59,'السياسات'!$A$5:$A$14,0)))</f>
        <v/>
      </c>
      <c r="H59" s="8">
        <f>IF(OR($A59="",$D59=""),"",IF($F59="",$A59-$D59,$A59-IF(AND(INDEX('السياسات'!$D$5:$D$14,MATCH($F59,'السياسات'!$A$5:$A$14,0))="تاريخ التسليم",$E59&lt;&gt;""),$E59,$D59)))</f>
        <v/>
      </c>
      <c r="I59" s="7">
        <f>IF(OR($H59="",$G59=""),"",IF($H59&lt;=$G59,"نعم","لا"))</f>
        <v/>
      </c>
      <c r="J59" s="5" t="n"/>
      <c r="K59" s="9" t="n"/>
      <c r="L59" s="10">
        <f>IF(OR($A59="",$K59=""),"",IF($I59="لا",'القوائم'!$D$7,IF($K59&lt;='القوائم'!$E$5,'القوائم'!$D$5,IF($K59&lt;='القوائم'!$E$6,'القوائم'!$D$6,'القوائم'!$D$7))))</f>
        <v/>
      </c>
      <c r="M59" s="11">
        <f>IF($A59="","",WORKDAY($A59,'القوائم'!$G$5))</f>
        <v/>
      </c>
      <c r="N59" s="5" t="n"/>
      <c r="O59" s="4" t="n"/>
      <c r="P59" s="7">
        <f>IF(OR($M59="",$O59=""),"",IF($O59&lt;=$M59,"نعم","لا"))</f>
        <v/>
      </c>
      <c r="Q59" s="9" t="n"/>
      <c r="R59" s="5" t="n"/>
      <c r="S59" s="4" t="n"/>
      <c r="T59" s="4" t="n"/>
      <c r="U59" s="12">
        <f>IF($A59="","",IF($T59&lt;&gt;"","مغلق",IF($O59="",IF(TODAY()&gt;$M59,"القرار متأخر","بانتظار القرار"),IF(OR($N59="استرداد كامل",$N59="استرداد جزئي"),IF($S59="","استرداد بانتظار الإصدار",IF(TODAY()&gt;WORKDAY($S59,'القوائم'!$G$6),"تحقق وأغلق","تم إرسال الاسترداد")),"مفتوح"))))</f>
        <v/>
      </c>
      <c r="V59" s="5" t="n"/>
    </row>
    <row r="60">
      <c r="A60" s="4" t="n"/>
      <c r="B60" s="5" t="n"/>
      <c r="C60" s="6" t="n"/>
      <c r="D60" s="4" t="n"/>
      <c r="E60" s="4" t="n"/>
      <c r="F60" s="7">
        <f>IF($D60="","",IF(COUNTIF('السياسات'!$B$5:$B$14,"&lt;="&amp;$D60)=0,"",INDEX('السياسات'!$A$5:$A$14,COUNTIF('السياسات'!$B$5:$B$14,"&lt;="&amp;$D60))))</f>
        <v/>
      </c>
      <c r="G60" s="8">
        <f>IF($F60="","",INDEX('السياسات'!$C$5:$C$14,MATCH($F60,'السياسات'!$A$5:$A$14,0)))</f>
        <v/>
      </c>
      <c r="H60" s="8">
        <f>IF(OR($A60="",$D60=""),"",IF($F60="",$A60-$D60,$A60-IF(AND(INDEX('السياسات'!$D$5:$D$14,MATCH($F60,'السياسات'!$A$5:$A$14,0))="تاريخ التسليم",$E60&lt;&gt;""),$E60,$D60)))</f>
        <v/>
      </c>
      <c r="I60" s="7">
        <f>IF(OR($H60="",$G60=""),"",IF($H60&lt;=$G60,"نعم","لا"))</f>
        <v/>
      </c>
      <c r="J60" s="5" t="n"/>
      <c r="K60" s="9" t="n"/>
      <c r="L60" s="10">
        <f>IF(OR($A60="",$K60=""),"",IF($I60="لا",'القوائم'!$D$7,IF($K60&lt;='القوائم'!$E$5,'القوائم'!$D$5,IF($K60&lt;='القوائم'!$E$6,'القوائم'!$D$6,'القوائم'!$D$7))))</f>
        <v/>
      </c>
      <c r="M60" s="11">
        <f>IF($A60="","",WORKDAY($A60,'القوائم'!$G$5))</f>
        <v/>
      </c>
      <c r="N60" s="5" t="n"/>
      <c r="O60" s="4" t="n"/>
      <c r="P60" s="7">
        <f>IF(OR($M60="",$O60=""),"",IF($O60&lt;=$M60,"نعم","لا"))</f>
        <v/>
      </c>
      <c r="Q60" s="9" t="n"/>
      <c r="R60" s="5" t="n"/>
      <c r="S60" s="4" t="n"/>
      <c r="T60" s="4" t="n"/>
      <c r="U60" s="12">
        <f>IF($A60="","",IF($T60&lt;&gt;"","مغلق",IF($O60="",IF(TODAY()&gt;$M60,"القرار متأخر","بانتظار القرار"),IF(OR($N60="استرداد كامل",$N60="استرداد جزئي"),IF($S60="","استرداد بانتظار الإصدار",IF(TODAY()&gt;WORKDAY($S60,'القوائم'!$G$6),"تحقق وأغلق","تم إرسال الاسترداد")),"مفتوح"))))</f>
        <v/>
      </c>
      <c r="V60" s="5" t="n"/>
    </row>
    <row r="61">
      <c r="A61" s="4" t="n"/>
      <c r="B61" s="5" t="n"/>
      <c r="C61" s="6" t="n"/>
      <c r="D61" s="4" t="n"/>
      <c r="E61" s="4" t="n"/>
      <c r="F61" s="7">
        <f>IF($D61="","",IF(COUNTIF('السياسات'!$B$5:$B$14,"&lt;="&amp;$D61)=0,"",INDEX('السياسات'!$A$5:$A$14,COUNTIF('السياسات'!$B$5:$B$14,"&lt;="&amp;$D61))))</f>
        <v/>
      </c>
      <c r="G61" s="8">
        <f>IF($F61="","",INDEX('السياسات'!$C$5:$C$14,MATCH($F61,'السياسات'!$A$5:$A$14,0)))</f>
        <v/>
      </c>
      <c r="H61" s="8">
        <f>IF(OR($A61="",$D61=""),"",IF($F61="",$A61-$D61,$A61-IF(AND(INDEX('السياسات'!$D$5:$D$14,MATCH($F61,'السياسات'!$A$5:$A$14,0))="تاريخ التسليم",$E61&lt;&gt;""),$E61,$D61)))</f>
        <v/>
      </c>
      <c r="I61" s="7">
        <f>IF(OR($H61="",$G61=""),"",IF($H61&lt;=$G61,"نعم","لا"))</f>
        <v/>
      </c>
      <c r="J61" s="5" t="n"/>
      <c r="K61" s="9" t="n"/>
      <c r="L61" s="10">
        <f>IF(OR($A61="",$K61=""),"",IF($I61="لا",'القوائم'!$D$7,IF($K61&lt;='القوائم'!$E$5,'القوائم'!$D$5,IF($K61&lt;='القوائم'!$E$6,'القوائم'!$D$6,'القوائم'!$D$7))))</f>
        <v/>
      </c>
      <c r="M61" s="11">
        <f>IF($A61="","",WORKDAY($A61,'القوائم'!$G$5))</f>
        <v/>
      </c>
      <c r="N61" s="5" t="n"/>
      <c r="O61" s="4" t="n"/>
      <c r="P61" s="7">
        <f>IF(OR($M61="",$O61=""),"",IF($O61&lt;=$M61,"نعم","لا"))</f>
        <v/>
      </c>
      <c r="Q61" s="9" t="n"/>
      <c r="R61" s="5" t="n"/>
      <c r="S61" s="4" t="n"/>
      <c r="T61" s="4" t="n"/>
      <c r="U61" s="12">
        <f>IF($A61="","",IF($T61&lt;&gt;"","مغلق",IF($O61="",IF(TODAY()&gt;$M61,"القرار متأخر","بانتظار القرار"),IF(OR($N61="استرداد كامل",$N61="استرداد جزئي"),IF($S61="","استرداد بانتظار الإصدار",IF(TODAY()&gt;WORKDAY($S61,'القوائم'!$G$6),"تحقق وأغلق","تم إرسال الاسترداد")),"مفتوح"))))</f>
        <v/>
      </c>
      <c r="V61" s="5" t="n"/>
    </row>
    <row r="62">
      <c r="A62" s="4" t="n"/>
      <c r="B62" s="5" t="n"/>
      <c r="C62" s="6" t="n"/>
      <c r="D62" s="4" t="n"/>
      <c r="E62" s="4" t="n"/>
      <c r="F62" s="7">
        <f>IF($D62="","",IF(COUNTIF('السياسات'!$B$5:$B$14,"&lt;="&amp;$D62)=0,"",INDEX('السياسات'!$A$5:$A$14,COUNTIF('السياسات'!$B$5:$B$14,"&lt;="&amp;$D62))))</f>
        <v/>
      </c>
      <c r="G62" s="8">
        <f>IF($F62="","",INDEX('السياسات'!$C$5:$C$14,MATCH($F62,'السياسات'!$A$5:$A$14,0)))</f>
        <v/>
      </c>
      <c r="H62" s="8">
        <f>IF(OR($A62="",$D62=""),"",IF($F62="",$A62-$D62,$A62-IF(AND(INDEX('السياسات'!$D$5:$D$14,MATCH($F62,'السياسات'!$A$5:$A$14,0))="تاريخ التسليم",$E62&lt;&gt;""),$E62,$D62)))</f>
        <v/>
      </c>
      <c r="I62" s="7">
        <f>IF(OR($H62="",$G62=""),"",IF($H62&lt;=$G62,"نعم","لا"))</f>
        <v/>
      </c>
      <c r="J62" s="5" t="n"/>
      <c r="K62" s="9" t="n"/>
      <c r="L62" s="10">
        <f>IF(OR($A62="",$K62=""),"",IF($I62="لا",'القوائم'!$D$7,IF($K62&lt;='القوائم'!$E$5,'القوائم'!$D$5,IF($K62&lt;='القوائم'!$E$6,'القوائم'!$D$6,'القوائم'!$D$7))))</f>
        <v/>
      </c>
      <c r="M62" s="11">
        <f>IF($A62="","",WORKDAY($A62,'القوائم'!$G$5))</f>
        <v/>
      </c>
      <c r="N62" s="5" t="n"/>
      <c r="O62" s="4" t="n"/>
      <c r="P62" s="7">
        <f>IF(OR($M62="",$O62=""),"",IF($O62&lt;=$M62,"نعم","لا"))</f>
        <v/>
      </c>
      <c r="Q62" s="9" t="n"/>
      <c r="R62" s="5" t="n"/>
      <c r="S62" s="4" t="n"/>
      <c r="T62" s="4" t="n"/>
      <c r="U62" s="12">
        <f>IF($A62="","",IF($T62&lt;&gt;"","مغلق",IF($O62="",IF(TODAY()&gt;$M62,"القرار متأخر","بانتظار القرار"),IF(OR($N62="استرداد كامل",$N62="استرداد جزئي"),IF($S62="","استرداد بانتظار الإصدار",IF(TODAY()&gt;WORKDAY($S62,'القوائم'!$G$6),"تحقق وأغلق","تم إرسال الاسترداد")),"مفتوح"))))</f>
        <v/>
      </c>
      <c r="V62" s="5" t="n"/>
    </row>
    <row r="63">
      <c r="A63" s="4" t="n"/>
      <c r="B63" s="5" t="n"/>
      <c r="C63" s="6" t="n"/>
      <c r="D63" s="4" t="n"/>
      <c r="E63" s="4" t="n"/>
      <c r="F63" s="7">
        <f>IF($D63="","",IF(COUNTIF('السياسات'!$B$5:$B$14,"&lt;="&amp;$D63)=0,"",INDEX('السياسات'!$A$5:$A$14,COUNTIF('السياسات'!$B$5:$B$14,"&lt;="&amp;$D63))))</f>
        <v/>
      </c>
      <c r="G63" s="8">
        <f>IF($F63="","",INDEX('السياسات'!$C$5:$C$14,MATCH($F63,'السياسات'!$A$5:$A$14,0)))</f>
        <v/>
      </c>
      <c r="H63" s="8">
        <f>IF(OR($A63="",$D63=""),"",IF($F63="",$A63-$D63,$A63-IF(AND(INDEX('السياسات'!$D$5:$D$14,MATCH($F63,'السياسات'!$A$5:$A$14,0))="تاريخ التسليم",$E63&lt;&gt;""),$E63,$D63)))</f>
        <v/>
      </c>
      <c r="I63" s="7">
        <f>IF(OR($H63="",$G63=""),"",IF($H63&lt;=$G63,"نعم","لا"))</f>
        <v/>
      </c>
      <c r="J63" s="5" t="n"/>
      <c r="K63" s="9" t="n"/>
      <c r="L63" s="10">
        <f>IF(OR($A63="",$K63=""),"",IF($I63="لا",'القوائم'!$D$7,IF($K63&lt;='القوائم'!$E$5,'القوائم'!$D$5,IF($K63&lt;='القوائم'!$E$6,'القوائم'!$D$6,'القوائم'!$D$7))))</f>
        <v/>
      </c>
      <c r="M63" s="11">
        <f>IF($A63="","",WORKDAY($A63,'القوائم'!$G$5))</f>
        <v/>
      </c>
      <c r="N63" s="5" t="n"/>
      <c r="O63" s="4" t="n"/>
      <c r="P63" s="7">
        <f>IF(OR($M63="",$O63=""),"",IF($O63&lt;=$M63,"نعم","لا"))</f>
        <v/>
      </c>
      <c r="Q63" s="9" t="n"/>
      <c r="R63" s="5" t="n"/>
      <c r="S63" s="4" t="n"/>
      <c r="T63" s="4" t="n"/>
      <c r="U63" s="12">
        <f>IF($A63="","",IF($T63&lt;&gt;"","مغلق",IF($O63="",IF(TODAY()&gt;$M63,"القرار متأخر","بانتظار القرار"),IF(OR($N63="استرداد كامل",$N63="استرداد جزئي"),IF($S63="","استرداد بانتظار الإصدار",IF(TODAY()&gt;WORKDAY($S63,'القوائم'!$G$6),"تحقق وأغلق","تم إرسال الاسترداد")),"مفتوح"))))</f>
        <v/>
      </c>
      <c r="V63" s="5" t="n"/>
    </row>
    <row r="64">
      <c r="A64" s="4" t="n"/>
      <c r="B64" s="5" t="n"/>
      <c r="C64" s="6" t="n"/>
      <c r="D64" s="4" t="n"/>
      <c r="E64" s="4" t="n"/>
      <c r="F64" s="7">
        <f>IF($D64="","",IF(COUNTIF('السياسات'!$B$5:$B$14,"&lt;="&amp;$D64)=0,"",INDEX('السياسات'!$A$5:$A$14,COUNTIF('السياسات'!$B$5:$B$14,"&lt;="&amp;$D64))))</f>
        <v/>
      </c>
      <c r="G64" s="8">
        <f>IF($F64="","",INDEX('السياسات'!$C$5:$C$14,MATCH($F64,'السياسات'!$A$5:$A$14,0)))</f>
        <v/>
      </c>
      <c r="H64" s="8">
        <f>IF(OR($A64="",$D64=""),"",IF($F64="",$A64-$D64,$A64-IF(AND(INDEX('السياسات'!$D$5:$D$14,MATCH($F64,'السياسات'!$A$5:$A$14,0))="تاريخ التسليم",$E64&lt;&gt;""),$E64,$D64)))</f>
        <v/>
      </c>
      <c r="I64" s="7">
        <f>IF(OR($H64="",$G64=""),"",IF($H64&lt;=$G64,"نعم","لا"))</f>
        <v/>
      </c>
      <c r="J64" s="5" t="n"/>
      <c r="K64" s="9" t="n"/>
      <c r="L64" s="10">
        <f>IF(OR($A64="",$K64=""),"",IF($I64="لا",'القوائم'!$D$7,IF($K64&lt;='القوائم'!$E$5,'القوائم'!$D$5,IF($K64&lt;='القوائم'!$E$6,'القوائم'!$D$6,'القوائم'!$D$7))))</f>
        <v/>
      </c>
      <c r="M64" s="11">
        <f>IF($A64="","",WORKDAY($A64,'القوائم'!$G$5))</f>
        <v/>
      </c>
      <c r="N64" s="5" t="n"/>
      <c r="O64" s="4" t="n"/>
      <c r="P64" s="7">
        <f>IF(OR($M64="",$O64=""),"",IF($O64&lt;=$M64,"نعم","لا"))</f>
        <v/>
      </c>
      <c r="Q64" s="9" t="n"/>
      <c r="R64" s="5" t="n"/>
      <c r="S64" s="4" t="n"/>
      <c r="T64" s="4" t="n"/>
      <c r="U64" s="12">
        <f>IF($A64="","",IF($T64&lt;&gt;"","مغلق",IF($O64="",IF(TODAY()&gt;$M64,"القرار متأخر","بانتظار القرار"),IF(OR($N64="استرداد كامل",$N64="استرداد جزئي"),IF($S64="","استرداد بانتظار الإصدار",IF(TODAY()&gt;WORKDAY($S64,'القوائم'!$G$6),"تحقق وأغلق","تم إرسال الاسترداد")),"مفتوح"))))</f>
        <v/>
      </c>
      <c r="V64" s="5" t="n"/>
    </row>
    <row r="65">
      <c r="A65" s="4" t="n"/>
      <c r="B65" s="5" t="n"/>
      <c r="C65" s="6" t="n"/>
      <c r="D65" s="4" t="n"/>
      <c r="E65" s="4" t="n"/>
      <c r="F65" s="7">
        <f>IF($D65="","",IF(COUNTIF('السياسات'!$B$5:$B$14,"&lt;="&amp;$D65)=0,"",INDEX('السياسات'!$A$5:$A$14,COUNTIF('السياسات'!$B$5:$B$14,"&lt;="&amp;$D65))))</f>
        <v/>
      </c>
      <c r="G65" s="8">
        <f>IF($F65="","",INDEX('السياسات'!$C$5:$C$14,MATCH($F65,'السياسات'!$A$5:$A$14,0)))</f>
        <v/>
      </c>
      <c r="H65" s="8">
        <f>IF(OR($A65="",$D65=""),"",IF($F65="",$A65-$D65,$A65-IF(AND(INDEX('السياسات'!$D$5:$D$14,MATCH($F65,'السياسات'!$A$5:$A$14,0))="تاريخ التسليم",$E65&lt;&gt;""),$E65,$D65)))</f>
        <v/>
      </c>
      <c r="I65" s="7">
        <f>IF(OR($H65="",$G65=""),"",IF($H65&lt;=$G65,"نعم","لا"))</f>
        <v/>
      </c>
      <c r="J65" s="5" t="n"/>
      <c r="K65" s="9" t="n"/>
      <c r="L65" s="10">
        <f>IF(OR($A65="",$K65=""),"",IF($I65="لا",'القوائم'!$D$7,IF($K65&lt;='القوائم'!$E$5,'القوائم'!$D$5,IF($K65&lt;='القوائم'!$E$6,'القوائم'!$D$6,'القوائم'!$D$7))))</f>
        <v/>
      </c>
      <c r="M65" s="11">
        <f>IF($A65="","",WORKDAY($A65,'القوائم'!$G$5))</f>
        <v/>
      </c>
      <c r="N65" s="5" t="n"/>
      <c r="O65" s="4" t="n"/>
      <c r="P65" s="7">
        <f>IF(OR($M65="",$O65=""),"",IF($O65&lt;=$M65,"نعم","لا"))</f>
        <v/>
      </c>
      <c r="Q65" s="9" t="n"/>
      <c r="R65" s="5" t="n"/>
      <c r="S65" s="4" t="n"/>
      <c r="T65" s="4" t="n"/>
      <c r="U65" s="12">
        <f>IF($A65="","",IF($T65&lt;&gt;"","مغلق",IF($O65="",IF(TODAY()&gt;$M65,"القرار متأخر","بانتظار القرار"),IF(OR($N65="استرداد كامل",$N65="استرداد جزئي"),IF($S65="","استرداد بانتظار الإصدار",IF(TODAY()&gt;WORKDAY($S65,'القوائم'!$G$6),"تحقق وأغلق","تم إرسال الاسترداد")),"مفتوح"))))</f>
        <v/>
      </c>
      <c r="V65" s="5" t="n"/>
    </row>
    <row r="66">
      <c r="A66" s="4" t="n"/>
      <c r="B66" s="5" t="n"/>
      <c r="C66" s="6" t="n"/>
      <c r="D66" s="4" t="n"/>
      <c r="E66" s="4" t="n"/>
      <c r="F66" s="7">
        <f>IF($D66="","",IF(COUNTIF('السياسات'!$B$5:$B$14,"&lt;="&amp;$D66)=0,"",INDEX('السياسات'!$A$5:$A$14,COUNTIF('السياسات'!$B$5:$B$14,"&lt;="&amp;$D66))))</f>
        <v/>
      </c>
      <c r="G66" s="8">
        <f>IF($F66="","",INDEX('السياسات'!$C$5:$C$14,MATCH($F66,'السياسات'!$A$5:$A$14,0)))</f>
        <v/>
      </c>
      <c r="H66" s="8">
        <f>IF(OR($A66="",$D66=""),"",IF($F66="",$A66-$D66,$A66-IF(AND(INDEX('السياسات'!$D$5:$D$14,MATCH($F66,'السياسات'!$A$5:$A$14,0))="تاريخ التسليم",$E66&lt;&gt;""),$E66,$D66)))</f>
        <v/>
      </c>
      <c r="I66" s="7">
        <f>IF(OR($H66="",$G66=""),"",IF($H66&lt;=$G66,"نعم","لا"))</f>
        <v/>
      </c>
      <c r="J66" s="5" t="n"/>
      <c r="K66" s="9" t="n"/>
      <c r="L66" s="10">
        <f>IF(OR($A66="",$K66=""),"",IF($I66="لا",'القوائم'!$D$7,IF($K66&lt;='القوائم'!$E$5,'القوائم'!$D$5,IF($K66&lt;='القوائم'!$E$6,'القوائم'!$D$6,'القوائم'!$D$7))))</f>
        <v/>
      </c>
      <c r="M66" s="11">
        <f>IF($A66="","",WORKDAY($A66,'القوائم'!$G$5))</f>
        <v/>
      </c>
      <c r="N66" s="5" t="n"/>
      <c r="O66" s="4" t="n"/>
      <c r="P66" s="7">
        <f>IF(OR($M66="",$O66=""),"",IF($O66&lt;=$M66,"نعم","لا"))</f>
        <v/>
      </c>
      <c r="Q66" s="9" t="n"/>
      <c r="R66" s="5" t="n"/>
      <c r="S66" s="4" t="n"/>
      <c r="T66" s="4" t="n"/>
      <c r="U66" s="12">
        <f>IF($A66="","",IF($T66&lt;&gt;"","مغلق",IF($O66="",IF(TODAY()&gt;$M66,"القرار متأخر","بانتظار القرار"),IF(OR($N66="استرداد كامل",$N66="استرداد جزئي"),IF($S66="","استرداد بانتظار الإصدار",IF(TODAY()&gt;WORKDAY($S66,'القوائم'!$G$6),"تحقق وأغلق","تم إرسال الاسترداد")),"مفتوح"))))</f>
        <v/>
      </c>
      <c r="V66" s="5" t="n"/>
    </row>
    <row r="67">
      <c r="A67" s="4" t="n"/>
      <c r="B67" s="5" t="n"/>
      <c r="C67" s="6" t="n"/>
      <c r="D67" s="4" t="n"/>
      <c r="E67" s="4" t="n"/>
      <c r="F67" s="7">
        <f>IF($D67="","",IF(COUNTIF('السياسات'!$B$5:$B$14,"&lt;="&amp;$D67)=0,"",INDEX('السياسات'!$A$5:$A$14,COUNTIF('السياسات'!$B$5:$B$14,"&lt;="&amp;$D67))))</f>
        <v/>
      </c>
      <c r="G67" s="8">
        <f>IF($F67="","",INDEX('السياسات'!$C$5:$C$14,MATCH($F67,'السياسات'!$A$5:$A$14,0)))</f>
        <v/>
      </c>
      <c r="H67" s="8">
        <f>IF(OR($A67="",$D67=""),"",IF($F67="",$A67-$D67,$A67-IF(AND(INDEX('السياسات'!$D$5:$D$14,MATCH($F67,'السياسات'!$A$5:$A$14,0))="تاريخ التسليم",$E67&lt;&gt;""),$E67,$D67)))</f>
        <v/>
      </c>
      <c r="I67" s="7">
        <f>IF(OR($H67="",$G67=""),"",IF($H67&lt;=$G67,"نعم","لا"))</f>
        <v/>
      </c>
      <c r="J67" s="5" t="n"/>
      <c r="K67" s="9" t="n"/>
      <c r="L67" s="10">
        <f>IF(OR($A67="",$K67=""),"",IF($I67="لا",'القوائم'!$D$7,IF($K67&lt;='القوائم'!$E$5,'القوائم'!$D$5,IF($K67&lt;='القوائم'!$E$6,'القوائم'!$D$6,'القوائم'!$D$7))))</f>
        <v/>
      </c>
      <c r="M67" s="11">
        <f>IF($A67="","",WORKDAY($A67,'القوائم'!$G$5))</f>
        <v/>
      </c>
      <c r="N67" s="5" t="n"/>
      <c r="O67" s="4" t="n"/>
      <c r="P67" s="7">
        <f>IF(OR($M67="",$O67=""),"",IF($O67&lt;=$M67,"نعم","لا"))</f>
        <v/>
      </c>
      <c r="Q67" s="9" t="n"/>
      <c r="R67" s="5" t="n"/>
      <c r="S67" s="4" t="n"/>
      <c r="T67" s="4" t="n"/>
      <c r="U67" s="12">
        <f>IF($A67="","",IF($T67&lt;&gt;"","مغلق",IF($O67="",IF(TODAY()&gt;$M67,"القرار متأخر","بانتظار القرار"),IF(OR($N67="استرداد كامل",$N67="استرداد جزئي"),IF($S67="","استرداد بانتظار الإصدار",IF(TODAY()&gt;WORKDAY($S67,'القوائم'!$G$6),"تحقق وأغلق","تم إرسال الاسترداد")),"مفتوح"))))</f>
        <v/>
      </c>
      <c r="V67" s="5" t="n"/>
    </row>
    <row r="68">
      <c r="A68" s="4" t="n"/>
      <c r="B68" s="5" t="n"/>
      <c r="C68" s="6" t="n"/>
      <c r="D68" s="4" t="n"/>
      <c r="E68" s="4" t="n"/>
      <c r="F68" s="7">
        <f>IF($D68="","",IF(COUNTIF('السياسات'!$B$5:$B$14,"&lt;="&amp;$D68)=0,"",INDEX('السياسات'!$A$5:$A$14,COUNTIF('السياسات'!$B$5:$B$14,"&lt;="&amp;$D68))))</f>
        <v/>
      </c>
      <c r="G68" s="8">
        <f>IF($F68="","",INDEX('السياسات'!$C$5:$C$14,MATCH($F68,'السياسات'!$A$5:$A$14,0)))</f>
        <v/>
      </c>
      <c r="H68" s="8">
        <f>IF(OR($A68="",$D68=""),"",IF($F68="",$A68-$D68,$A68-IF(AND(INDEX('السياسات'!$D$5:$D$14,MATCH($F68,'السياسات'!$A$5:$A$14,0))="تاريخ التسليم",$E68&lt;&gt;""),$E68,$D68)))</f>
        <v/>
      </c>
      <c r="I68" s="7">
        <f>IF(OR($H68="",$G68=""),"",IF($H68&lt;=$G68,"نعم","لا"))</f>
        <v/>
      </c>
      <c r="J68" s="5" t="n"/>
      <c r="K68" s="9" t="n"/>
      <c r="L68" s="10">
        <f>IF(OR($A68="",$K68=""),"",IF($I68="لا",'القوائم'!$D$7,IF($K68&lt;='القوائم'!$E$5,'القوائم'!$D$5,IF($K68&lt;='القوائم'!$E$6,'القوائم'!$D$6,'القوائم'!$D$7))))</f>
        <v/>
      </c>
      <c r="M68" s="11">
        <f>IF($A68="","",WORKDAY($A68,'القوائم'!$G$5))</f>
        <v/>
      </c>
      <c r="N68" s="5" t="n"/>
      <c r="O68" s="4" t="n"/>
      <c r="P68" s="7">
        <f>IF(OR($M68="",$O68=""),"",IF($O68&lt;=$M68,"نعم","لا"))</f>
        <v/>
      </c>
      <c r="Q68" s="9" t="n"/>
      <c r="R68" s="5" t="n"/>
      <c r="S68" s="4" t="n"/>
      <c r="T68" s="4" t="n"/>
      <c r="U68" s="12">
        <f>IF($A68="","",IF($T68&lt;&gt;"","مغلق",IF($O68="",IF(TODAY()&gt;$M68,"القرار متأخر","بانتظار القرار"),IF(OR($N68="استرداد كامل",$N68="استرداد جزئي"),IF($S68="","استرداد بانتظار الإصدار",IF(TODAY()&gt;WORKDAY($S68,'القوائم'!$G$6),"تحقق وأغلق","تم إرسال الاسترداد")),"مفتوح"))))</f>
        <v/>
      </c>
      <c r="V68" s="5" t="n"/>
    </row>
    <row r="69">
      <c r="A69" s="4" t="n"/>
      <c r="B69" s="5" t="n"/>
      <c r="C69" s="6" t="n"/>
      <c r="D69" s="4" t="n"/>
      <c r="E69" s="4" t="n"/>
      <c r="F69" s="7">
        <f>IF($D69="","",IF(COUNTIF('السياسات'!$B$5:$B$14,"&lt;="&amp;$D69)=0,"",INDEX('السياسات'!$A$5:$A$14,COUNTIF('السياسات'!$B$5:$B$14,"&lt;="&amp;$D69))))</f>
        <v/>
      </c>
      <c r="G69" s="8">
        <f>IF($F69="","",INDEX('السياسات'!$C$5:$C$14,MATCH($F69,'السياسات'!$A$5:$A$14,0)))</f>
        <v/>
      </c>
      <c r="H69" s="8">
        <f>IF(OR($A69="",$D69=""),"",IF($F69="",$A69-$D69,$A69-IF(AND(INDEX('السياسات'!$D$5:$D$14,MATCH($F69,'السياسات'!$A$5:$A$14,0))="تاريخ التسليم",$E69&lt;&gt;""),$E69,$D69)))</f>
        <v/>
      </c>
      <c r="I69" s="7">
        <f>IF(OR($H69="",$G69=""),"",IF($H69&lt;=$G69,"نعم","لا"))</f>
        <v/>
      </c>
      <c r="J69" s="5" t="n"/>
      <c r="K69" s="9" t="n"/>
      <c r="L69" s="10">
        <f>IF(OR($A69="",$K69=""),"",IF($I69="لا",'القوائم'!$D$7,IF($K69&lt;='القوائم'!$E$5,'القوائم'!$D$5,IF($K69&lt;='القوائم'!$E$6,'القوائم'!$D$6,'القوائم'!$D$7))))</f>
        <v/>
      </c>
      <c r="M69" s="11">
        <f>IF($A69="","",WORKDAY($A69,'القوائم'!$G$5))</f>
        <v/>
      </c>
      <c r="N69" s="5" t="n"/>
      <c r="O69" s="4" t="n"/>
      <c r="P69" s="7">
        <f>IF(OR($M69="",$O69=""),"",IF($O69&lt;=$M69,"نعم","لا"))</f>
        <v/>
      </c>
      <c r="Q69" s="9" t="n"/>
      <c r="R69" s="5" t="n"/>
      <c r="S69" s="4" t="n"/>
      <c r="T69" s="4" t="n"/>
      <c r="U69" s="12">
        <f>IF($A69="","",IF($T69&lt;&gt;"","مغلق",IF($O69="",IF(TODAY()&gt;$M69,"القرار متأخر","بانتظار القرار"),IF(OR($N69="استرداد كامل",$N69="استرداد جزئي"),IF($S69="","استرداد بانتظار الإصدار",IF(TODAY()&gt;WORKDAY($S69,'القوائم'!$G$6),"تحقق وأغلق","تم إرسال الاسترداد")),"مفتوح"))))</f>
        <v/>
      </c>
      <c r="V69" s="5" t="n"/>
    </row>
    <row r="70">
      <c r="A70" s="4" t="n"/>
      <c r="B70" s="5" t="n"/>
      <c r="C70" s="6" t="n"/>
      <c r="D70" s="4" t="n"/>
      <c r="E70" s="4" t="n"/>
      <c r="F70" s="7">
        <f>IF($D70="","",IF(COUNTIF('السياسات'!$B$5:$B$14,"&lt;="&amp;$D70)=0,"",INDEX('السياسات'!$A$5:$A$14,COUNTIF('السياسات'!$B$5:$B$14,"&lt;="&amp;$D70))))</f>
        <v/>
      </c>
      <c r="G70" s="8">
        <f>IF($F70="","",INDEX('السياسات'!$C$5:$C$14,MATCH($F70,'السياسات'!$A$5:$A$14,0)))</f>
        <v/>
      </c>
      <c r="H70" s="8">
        <f>IF(OR($A70="",$D70=""),"",IF($F70="",$A70-$D70,$A70-IF(AND(INDEX('السياسات'!$D$5:$D$14,MATCH($F70,'السياسات'!$A$5:$A$14,0))="تاريخ التسليم",$E70&lt;&gt;""),$E70,$D70)))</f>
        <v/>
      </c>
      <c r="I70" s="7">
        <f>IF(OR($H70="",$G70=""),"",IF($H70&lt;=$G70,"نعم","لا"))</f>
        <v/>
      </c>
      <c r="J70" s="5" t="n"/>
      <c r="K70" s="9" t="n"/>
      <c r="L70" s="10">
        <f>IF(OR($A70="",$K70=""),"",IF($I70="لا",'القوائم'!$D$7,IF($K70&lt;='القوائم'!$E$5,'القوائم'!$D$5,IF($K70&lt;='القوائم'!$E$6,'القوائم'!$D$6,'القوائم'!$D$7))))</f>
        <v/>
      </c>
      <c r="M70" s="11">
        <f>IF($A70="","",WORKDAY($A70,'القوائم'!$G$5))</f>
        <v/>
      </c>
      <c r="N70" s="5" t="n"/>
      <c r="O70" s="4" t="n"/>
      <c r="P70" s="7">
        <f>IF(OR($M70="",$O70=""),"",IF($O70&lt;=$M70,"نعم","لا"))</f>
        <v/>
      </c>
      <c r="Q70" s="9" t="n"/>
      <c r="R70" s="5" t="n"/>
      <c r="S70" s="4" t="n"/>
      <c r="T70" s="4" t="n"/>
      <c r="U70" s="12">
        <f>IF($A70="","",IF($T70&lt;&gt;"","مغلق",IF($O70="",IF(TODAY()&gt;$M70,"القرار متأخر","بانتظار القرار"),IF(OR($N70="استرداد كامل",$N70="استرداد جزئي"),IF($S70="","استرداد بانتظار الإصدار",IF(TODAY()&gt;WORKDAY($S70,'القوائم'!$G$6),"تحقق وأغلق","تم إرسال الاسترداد")),"مفتوح"))))</f>
        <v/>
      </c>
      <c r="V70" s="5" t="n"/>
    </row>
    <row r="71">
      <c r="A71" s="4" t="n"/>
      <c r="B71" s="5" t="n"/>
      <c r="C71" s="6" t="n"/>
      <c r="D71" s="4" t="n"/>
      <c r="E71" s="4" t="n"/>
      <c r="F71" s="7">
        <f>IF($D71="","",IF(COUNTIF('السياسات'!$B$5:$B$14,"&lt;="&amp;$D71)=0,"",INDEX('السياسات'!$A$5:$A$14,COUNTIF('السياسات'!$B$5:$B$14,"&lt;="&amp;$D71))))</f>
        <v/>
      </c>
      <c r="G71" s="8">
        <f>IF($F71="","",INDEX('السياسات'!$C$5:$C$14,MATCH($F71,'السياسات'!$A$5:$A$14,0)))</f>
        <v/>
      </c>
      <c r="H71" s="8">
        <f>IF(OR($A71="",$D71=""),"",IF($F71="",$A71-$D71,$A71-IF(AND(INDEX('السياسات'!$D$5:$D$14,MATCH($F71,'السياسات'!$A$5:$A$14,0))="تاريخ التسليم",$E71&lt;&gt;""),$E71,$D71)))</f>
        <v/>
      </c>
      <c r="I71" s="7">
        <f>IF(OR($H71="",$G71=""),"",IF($H71&lt;=$G71,"نعم","لا"))</f>
        <v/>
      </c>
      <c r="J71" s="5" t="n"/>
      <c r="K71" s="9" t="n"/>
      <c r="L71" s="10">
        <f>IF(OR($A71="",$K71=""),"",IF($I71="لا",'القوائم'!$D$7,IF($K71&lt;='القوائم'!$E$5,'القوائم'!$D$5,IF($K71&lt;='القوائم'!$E$6,'القوائم'!$D$6,'القوائم'!$D$7))))</f>
        <v/>
      </c>
      <c r="M71" s="11">
        <f>IF($A71="","",WORKDAY($A71,'القوائم'!$G$5))</f>
        <v/>
      </c>
      <c r="N71" s="5" t="n"/>
      <c r="O71" s="4" t="n"/>
      <c r="P71" s="7">
        <f>IF(OR($M71="",$O71=""),"",IF($O71&lt;=$M71,"نعم","لا"))</f>
        <v/>
      </c>
      <c r="Q71" s="9" t="n"/>
      <c r="R71" s="5" t="n"/>
      <c r="S71" s="4" t="n"/>
      <c r="T71" s="4" t="n"/>
      <c r="U71" s="12">
        <f>IF($A71="","",IF($T71&lt;&gt;"","مغلق",IF($O71="",IF(TODAY()&gt;$M71,"القرار متأخر","بانتظار القرار"),IF(OR($N71="استرداد كامل",$N71="استرداد جزئي"),IF($S71="","استرداد بانتظار الإصدار",IF(TODAY()&gt;WORKDAY($S71,'القوائم'!$G$6),"تحقق وأغلق","تم إرسال الاسترداد")),"مفتوح"))))</f>
        <v/>
      </c>
      <c r="V71" s="5" t="n"/>
    </row>
    <row r="72">
      <c r="A72" s="4" t="n"/>
      <c r="B72" s="5" t="n"/>
      <c r="C72" s="6" t="n"/>
      <c r="D72" s="4" t="n"/>
      <c r="E72" s="4" t="n"/>
      <c r="F72" s="7">
        <f>IF($D72="","",IF(COUNTIF('السياسات'!$B$5:$B$14,"&lt;="&amp;$D72)=0,"",INDEX('السياسات'!$A$5:$A$14,COUNTIF('السياسات'!$B$5:$B$14,"&lt;="&amp;$D72))))</f>
        <v/>
      </c>
      <c r="G72" s="8">
        <f>IF($F72="","",INDEX('السياسات'!$C$5:$C$14,MATCH($F72,'السياسات'!$A$5:$A$14,0)))</f>
        <v/>
      </c>
      <c r="H72" s="8">
        <f>IF(OR($A72="",$D72=""),"",IF($F72="",$A72-$D72,$A72-IF(AND(INDEX('السياسات'!$D$5:$D$14,MATCH($F72,'السياسات'!$A$5:$A$14,0))="تاريخ التسليم",$E72&lt;&gt;""),$E72,$D72)))</f>
        <v/>
      </c>
      <c r="I72" s="7">
        <f>IF(OR($H72="",$G72=""),"",IF($H72&lt;=$G72,"نعم","لا"))</f>
        <v/>
      </c>
      <c r="J72" s="5" t="n"/>
      <c r="K72" s="9" t="n"/>
      <c r="L72" s="10">
        <f>IF(OR($A72="",$K72=""),"",IF($I72="لا",'القوائم'!$D$7,IF($K72&lt;='القوائم'!$E$5,'القوائم'!$D$5,IF($K72&lt;='القوائم'!$E$6,'القوائم'!$D$6,'القوائم'!$D$7))))</f>
        <v/>
      </c>
      <c r="M72" s="11">
        <f>IF($A72="","",WORKDAY($A72,'القوائم'!$G$5))</f>
        <v/>
      </c>
      <c r="N72" s="5" t="n"/>
      <c r="O72" s="4" t="n"/>
      <c r="P72" s="7">
        <f>IF(OR($M72="",$O72=""),"",IF($O72&lt;=$M72,"نعم","لا"))</f>
        <v/>
      </c>
      <c r="Q72" s="9" t="n"/>
      <c r="R72" s="5" t="n"/>
      <c r="S72" s="4" t="n"/>
      <c r="T72" s="4" t="n"/>
      <c r="U72" s="12">
        <f>IF($A72="","",IF($T72&lt;&gt;"","مغلق",IF($O72="",IF(TODAY()&gt;$M72,"القرار متأخر","بانتظار القرار"),IF(OR($N72="استرداد كامل",$N72="استرداد جزئي"),IF($S72="","استرداد بانتظار الإصدار",IF(TODAY()&gt;WORKDAY($S72,'القوائم'!$G$6),"تحقق وأغلق","تم إرسال الاسترداد")),"مفتوح"))))</f>
        <v/>
      </c>
      <c r="V72" s="5" t="n"/>
    </row>
    <row r="73">
      <c r="A73" s="4" t="n"/>
      <c r="B73" s="5" t="n"/>
      <c r="C73" s="6" t="n"/>
      <c r="D73" s="4" t="n"/>
      <c r="E73" s="4" t="n"/>
      <c r="F73" s="7">
        <f>IF($D73="","",IF(COUNTIF('السياسات'!$B$5:$B$14,"&lt;="&amp;$D73)=0,"",INDEX('السياسات'!$A$5:$A$14,COUNTIF('السياسات'!$B$5:$B$14,"&lt;="&amp;$D73))))</f>
        <v/>
      </c>
      <c r="G73" s="8">
        <f>IF($F73="","",INDEX('السياسات'!$C$5:$C$14,MATCH($F73,'السياسات'!$A$5:$A$14,0)))</f>
        <v/>
      </c>
      <c r="H73" s="8">
        <f>IF(OR($A73="",$D73=""),"",IF($F73="",$A73-$D73,$A73-IF(AND(INDEX('السياسات'!$D$5:$D$14,MATCH($F73,'السياسات'!$A$5:$A$14,0))="تاريخ التسليم",$E73&lt;&gt;""),$E73,$D73)))</f>
        <v/>
      </c>
      <c r="I73" s="7">
        <f>IF(OR($H73="",$G73=""),"",IF($H73&lt;=$G73,"نعم","لا"))</f>
        <v/>
      </c>
      <c r="J73" s="5" t="n"/>
      <c r="K73" s="9" t="n"/>
      <c r="L73" s="10">
        <f>IF(OR($A73="",$K73=""),"",IF($I73="لا",'القوائم'!$D$7,IF($K73&lt;='القوائم'!$E$5,'القوائم'!$D$5,IF($K73&lt;='القوائم'!$E$6,'القوائم'!$D$6,'القوائم'!$D$7))))</f>
        <v/>
      </c>
      <c r="M73" s="11">
        <f>IF($A73="","",WORKDAY($A73,'القوائم'!$G$5))</f>
        <v/>
      </c>
      <c r="N73" s="5" t="n"/>
      <c r="O73" s="4" t="n"/>
      <c r="P73" s="7">
        <f>IF(OR($M73="",$O73=""),"",IF($O73&lt;=$M73,"نعم","لا"))</f>
        <v/>
      </c>
      <c r="Q73" s="9" t="n"/>
      <c r="R73" s="5" t="n"/>
      <c r="S73" s="4" t="n"/>
      <c r="T73" s="4" t="n"/>
      <c r="U73" s="12">
        <f>IF($A73="","",IF($T73&lt;&gt;"","مغلق",IF($O73="",IF(TODAY()&gt;$M73,"القرار متأخر","بانتظار القرار"),IF(OR($N73="استرداد كامل",$N73="استرداد جزئي"),IF($S73="","استرداد بانتظار الإصدار",IF(TODAY()&gt;WORKDAY($S73,'القوائم'!$G$6),"تحقق وأغلق","تم إرسال الاسترداد")),"مفتوح"))))</f>
        <v/>
      </c>
      <c r="V73" s="5" t="n"/>
    </row>
    <row r="74">
      <c r="A74" s="4" t="n"/>
      <c r="B74" s="5" t="n"/>
      <c r="C74" s="6" t="n"/>
      <c r="D74" s="4" t="n"/>
      <c r="E74" s="4" t="n"/>
      <c r="F74" s="7">
        <f>IF($D74="","",IF(COUNTIF('السياسات'!$B$5:$B$14,"&lt;="&amp;$D74)=0,"",INDEX('السياسات'!$A$5:$A$14,COUNTIF('السياسات'!$B$5:$B$14,"&lt;="&amp;$D74))))</f>
        <v/>
      </c>
      <c r="G74" s="8">
        <f>IF($F74="","",INDEX('السياسات'!$C$5:$C$14,MATCH($F74,'السياسات'!$A$5:$A$14,0)))</f>
        <v/>
      </c>
      <c r="H74" s="8">
        <f>IF(OR($A74="",$D74=""),"",IF($F74="",$A74-$D74,$A74-IF(AND(INDEX('السياسات'!$D$5:$D$14,MATCH($F74,'السياسات'!$A$5:$A$14,0))="تاريخ التسليم",$E74&lt;&gt;""),$E74,$D74)))</f>
        <v/>
      </c>
      <c r="I74" s="7">
        <f>IF(OR($H74="",$G74=""),"",IF($H74&lt;=$G74,"نعم","لا"))</f>
        <v/>
      </c>
      <c r="J74" s="5" t="n"/>
      <c r="K74" s="9" t="n"/>
      <c r="L74" s="10">
        <f>IF(OR($A74="",$K74=""),"",IF($I74="لا",'القوائم'!$D$7,IF($K74&lt;='القوائم'!$E$5,'القوائم'!$D$5,IF($K74&lt;='القوائم'!$E$6,'القوائم'!$D$6,'القوائم'!$D$7))))</f>
        <v/>
      </c>
      <c r="M74" s="11">
        <f>IF($A74="","",WORKDAY($A74,'القوائم'!$G$5))</f>
        <v/>
      </c>
      <c r="N74" s="5" t="n"/>
      <c r="O74" s="4" t="n"/>
      <c r="P74" s="7">
        <f>IF(OR($M74="",$O74=""),"",IF($O74&lt;=$M74,"نعم","لا"))</f>
        <v/>
      </c>
      <c r="Q74" s="9" t="n"/>
      <c r="R74" s="5" t="n"/>
      <c r="S74" s="4" t="n"/>
      <c r="T74" s="4" t="n"/>
      <c r="U74" s="12">
        <f>IF($A74="","",IF($T74&lt;&gt;"","مغلق",IF($O74="",IF(TODAY()&gt;$M74,"القرار متأخر","بانتظار القرار"),IF(OR($N74="استرداد كامل",$N74="استرداد جزئي"),IF($S74="","استرداد بانتظار الإصدار",IF(TODAY()&gt;WORKDAY($S74,'القوائم'!$G$6),"تحقق وأغلق","تم إرسال الاسترداد")),"مفتوح"))))</f>
        <v/>
      </c>
      <c r="V74" s="5" t="n"/>
    </row>
    <row r="75">
      <c r="A75" s="4" t="n"/>
      <c r="B75" s="5" t="n"/>
      <c r="C75" s="6" t="n"/>
      <c r="D75" s="4" t="n"/>
      <c r="E75" s="4" t="n"/>
      <c r="F75" s="7">
        <f>IF($D75="","",IF(COUNTIF('السياسات'!$B$5:$B$14,"&lt;="&amp;$D75)=0,"",INDEX('السياسات'!$A$5:$A$14,COUNTIF('السياسات'!$B$5:$B$14,"&lt;="&amp;$D75))))</f>
        <v/>
      </c>
      <c r="G75" s="8">
        <f>IF($F75="","",INDEX('السياسات'!$C$5:$C$14,MATCH($F75,'السياسات'!$A$5:$A$14,0)))</f>
        <v/>
      </c>
      <c r="H75" s="8">
        <f>IF(OR($A75="",$D75=""),"",IF($F75="",$A75-$D75,$A75-IF(AND(INDEX('السياسات'!$D$5:$D$14,MATCH($F75,'السياسات'!$A$5:$A$14,0))="تاريخ التسليم",$E75&lt;&gt;""),$E75,$D75)))</f>
        <v/>
      </c>
      <c r="I75" s="7">
        <f>IF(OR($H75="",$G75=""),"",IF($H75&lt;=$G75,"نعم","لا"))</f>
        <v/>
      </c>
      <c r="J75" s="5" t="n"/>
      <c r="K75" s="9" t="n"/>
      <c r="L75" s="10">
        <f>IF(OR($A75="",$K75=""),"",IF($I75="لا",'القوائم'!$D$7,IF($K75&lt;='القوائم'!$E$5,'القوائم'!$D$5,IF($K75&lt;='القوائم'!$E$6,'القوائم'!$D$6,'القوائم'!$D$7))))</f>
        <v/>
      </c>
      <c r="M75" s="11">
        <f>IF($A75="","",WORKDAY($A75,'القوائم'!$G$5))</f>
        <v/>
      </c>
      <c r="N75" s="5" t="n"/>
      <c r="O75" s="4" t="n"/>
      <c r="P75" s="7">
        <f>IF(OR($M75="",$O75=""),"",IF($O75&lt;=$M75,"نعم","لا"))</f>
        <v/>
      </c>
      <c r="Q75" s="9" t="n"/>
      <c r="R75" s="5" t="n"/>
      <c r="S75" s="4" t="n"/>
      <c r="T75" s="4" t="n"/>
      <c r="U75" s="12">
        <f>IF($A75="","",IF($T75&lt;&gt;"","مغلق",IF($O75="",IF(TODAY()&gt;$M75,"القرار متأخر","بانتظار القرار"),IF(OR($N75="استرداد كامل",$N75="استرداد جزئي"),IF($S75="","استرداد بانتظار الإصدار",IF(TODAY()&gt;WORKDAY($S75,'القوائم'!$G$6),"تحقق وأغلق","تم إرسال الاسترداد")),"مفتوح"))))</f>
        <v/>
      </c>
      <c r="V75" s="5" t="n"/>
    </row>
    <row r="76">
      <c r="A76" s="4" t="n"/>
      <c r="B76" s="5" t="n"/>
      <c r="C76" s="6" t="n"/>
      <c r="D76" s="4" t="n"/>
      <c r="E76" s="4" t="n"/>
      <c r="F76" s="7">
        <f>IF($D76="","",IF(COUNTIF('السياسات'!$B$5:$B$14,"&lt;="&amp;$D76)=0,"",INDEX('السياسات'!$A$5:$A$14,COUNTIF('السياسات'!$B$5:$B$14,"&lt;="&amp;$D76))))</f>
        <v/>
      </c>
      <c r="G76" s="8">
        <f>IF($F76="","",INDEX('السياسات'!$C$5:$C$14,MATCH($F76,'السياسات'!$A$5:$A$14,0)))</f>
        <v/>
      </c>
      <c r="H76" s="8">
        <f>IF(OR($A76="",$D76=""),"",IF($F76="",$A76-$D76,$A76-IF(AND(INDEX('السياسات'!$D$5:$D$14,MATCH($F76,'السياسات'!$A$5:$A$14,0))="تاريخ التسليم",$E76&lt;&gt;""),$E76,$D76)))</f>
        <v/>
      </c>
      <c r="I76" s="7">
        <f>IF(OR($H76="",$G76=""),"",IF($H76&lt;=$G76,"نعم","لا"))</f>
        <v/>
      </c>
      <c r="J76" s="5" t="n"/>
      <c r="K76" s="9" t="n"/>
      <c r="L76" s="10">
        <f>IF(OR($A76="",$K76=""),"",IF($I76="لا",'القوائم'!$D$7,IF($K76&lt;='القوائم'!$E$5,'القوائم'!$D$5,IF($K76&lt;='القوائم'!$E$6,'القوائم'!$D$6,'القوائم'!$D$7))))</f>
        <v/>
      </c>
      <c r="M76" s="11">
        <f>IF($A76="","",WORKDAY($A76,'القوائم'!$G$5))</f>
        <v/>
      </c>
      <c r="N76" s="5" t="n"/>
      <c r="O76" s="4" t="n"/>
      <c r="P76" s="7">
        <f>IF(OR($M76="",$O76=""),"",IF($O76&lt;=$M76,"نعم","لا"))</f>
        <v/>
      </c>
      <c r="Q76" s="9" t="n"/>
      <c r="R76" s="5" t="n"/>
      <c r="S76" s="4" t="n"/>
      <c r="T76" s="4" t="n"/>
      <c r="U76" s="12">
        <f>IF($A76="","",IF($T76&lt;&gt;"","مغلق",IF($O76="",IF(TODAY()&gt;$M76,"القرار متأخر","بانتظار القرار"),IF(OR($N76="استرداد كامل",$N76="استرداد جزئي"),IF($S76="","استرداد بانتظار الإصدار",IF(TODAY()&gt;WORKDAY($S76,'القوائم'!$G$6),"تحقق وأغلق","تم إرسال الاسترداد")),"مفتوح"))))</f>
        <v/>
      </c>
      <c r="V76" s="5" t="n"/>
    </row>
    <row r="77">
      <c r="A77" s="4" t="n"/>
      <c r="B77" s="5" t="n"/>
      <c r="C77" s="6" t="n"/>
      <c r="D77" s="4" t="n"/>
      <c r="E77" s="4" t="n"/>
      <c r="F77" s="7">
        <f>IF($D77="","",IF(COUNTIF('السياسات'!$B$5:$B$14,"&lt;="&amp;$D77)=0,"",INDEX('السياسات'!$A$5:$A$14,COUNTIF('السياسات'!$B$5:$B$14,"&lt;="&amp;$D77))))</f>
        <v/>
      </c>
      <c r="G77" s="8">
        <f>IF($F77="","",INDEX('السياسات'!$C$5:$C$14,MATCH($F77,'السياسات'!$A$5:$A$14,0)))</f>
        <v/>
      </c>
      <c r="H77" s="8">
        <f>IF(OR($A77="",$D77=""),"",IF($F77="",$A77-$D77,$A77-IF(AND(INDEX('السياسات'!$D$5:$D$14,MATCH($F77,'السياسات'!$A$5:$A$14,0))="تاريخ التسليم",$E77&lt;&gt;""),$E77,$D77)))</f>
        <v/>
      </c>
      <c r="I77" s="7">
        <f>IF(OR($H77="",$G77=""),"",IF($H77&lt;=$G77,"نعم","لا"))</f>
        <v/>
      </c>
      <c r="J77" s="5" t="n"/>
      <c r="K77" s="9" t="n"/>
      <c r="L77" s="10">
        <f>IF(OR($A77="",$K77=""),"",IF($I77="لا",'القوائم'!$D$7,IF($K77&lt;='القوائم'!$E$5,'القوائم'!$D$5,IF($K77&lt;='القوائم'!$E$6,'القوائم'!$D$6,'القوائم'!$D$7))))</f>
        <v/>
      </c>
      <c r="M77" s="11">
        <f>IF($A77="","",WORKDAY($A77,'القوائم'!$G$5))</f>
        <v/>
      </c>
      <c r="N77" s="5" t="n"/>
      <c r="O77" s="4" t="n"/>
      <c r="P77" s="7">
        <f>IF(OR($M77="",$O77=""),"",IF($O77&lt;=$M77,"نعم","لا"))</f>
        <v/>
      </c>
      <c r="Q77" s="9" t="n"/>
      <c r="R77" s="5" t="n"/>
      <c r="S77" s="4" t="n"/>
      <c r="T77" s="4" t="n"/>
      <c r="U77" s="12">
        <f>IF($A77="","",IF($T77&lt;&gt;"","مغلق",IF($O77="",IF(TODAY()&gt;$M77,"القرار متأخر","بانتظار القرار"),IF(OR($N77="استرداد كامل",$N77="استرداد جزئي"),IF($S77="","استرداد بانتظار الإصدار",IF(TODAY()&gt;WORKDAY($S77,'القوائم'!$G$6),"تحقق وأغلق","تم إرسال الاسترداد")),"مفتوح"))))</f>
        <v/>
      </c>
      <c r="V77" s="5" t="n"/>
    </row>
    <row r="78">
      <c r="A78" s="4" t="n"/>
      <c r="B78" s="5" t="n"/>
      <c r="C78" s="6" t="n"/>
      <c r="D78" s="4" t="n"/>
      <c r="E78" s="4" t="n"/>
      <c r="F78" s="7">
        <f>IF($D78="","",IF(COUNTIF('السياسات'!$B$5:$B$14,"&lt;="&amp;$D78)=0,"",INDEX('السياسات'!$A$5:$A$14,COUNTIF('السياسات'!$B$5:$B$14,"&lt;="&amp;$D78))))</f>
        <v/>
      </c>
      <c r="G78" s="8">
        <f>IF($F78="","",INDEX('السياسات'!$C$5:$C$14,MATCH($F78,'السياسات'!$A$5:$A$14,0)))</f>
        <v/>
      </c>
      <c r="H78" s="8">
        <f>IF(OR($A78="",$D78=""),"",IF($F78="",$A78-$D78,$A78-IF(AND(INDEX('السياسات'!$D$5:$D$14,MATCH($F78,'السياسات'!$A$5:$A$14,0))="تاريخ التسليم",$E78&lt;&gt;""),$E78,$D78)))</f>
        <v/>
      </c>
      <c r="I78" s="7">
        <f>IF(OR($H78="",$G78=""),"",IF($H78&lt;=$G78,"نعم","لا"))</f>
        <v/>
      </c>
      <c r="J78" s="5" t="n"/>
      <c r="K78" s="9" t="n"/>
      <c r="L78" s="10">
        <f>IF(OR($A78="",$K78=""),"",IF($I78="لا",'القوائم'!$D$7,IF($K78&lt;='القوائم'!$E$5,'القوائم'!$D$5,IF($K78&lt;='القوائم'!$E$6,'القوائم'!$D$6,'القوائم'!$D$7))))</f>
        <v/>
      </c>
      <c r="M78" s="11">
        <f>IF($A78="","",WORKDAY($A78,'القوائم'!$G$5))</f>
        <v/>
      </c>
      <c r="N78" s="5" t="n"/>
      <c r="O78" s="4" t="n"/>
      <c r="P78" s="7">
        <f>IF(OR($M78="",$O78=""),"",IF($O78&lt;=$M78,"نعم","لا"))</f>
        <v/>
      </c>
      <c r="Q78" s="9" t="n"/>
      <c r="R78" s="5" t="n"/>
      <c r="S78" s="4" t="n"/>
      <c r="T78" s="4" t="n"/>
      <c r="U78" s="12">
        <f>IF($A78="","",IF($T78&lt;&gt;"","مغلق",IF($O78="",IF(TODAY()&gt;$M78,"القرار متأخر","بانتظار القرار"),IF(OR($N78="استرداد كامل",$N78="استرداد جزئي"),IF($S78="","استرداد بانتظار الإصدار",IF(TODAY()&gt;WORKDAY($S78,'القوائم'!$G$6),"تحقق وأغلق","تم إرسال الاسترداد")),"مفتوح"))))</f>
        <v/>
      </c>
      <c r="V78" s="5" t="n"/>
    </row>
    <row r="79">
      <c r="A79" s="4" t="n"/>
      <c r="B79" s="5" t="n"/>
      <c r="C79" s="6" t="n"/>
      <c r="D79" s="4" t="n"/>
      <c r="E79" s="4" t="n"/>
      <c r="F79" s="7">
        <f>IF($D79="","",IF(COUNTIF('السياسات'!$B$5:$B$14,"&lt;="&amp;$D79)=0,"",INDEX('السياسات'!$A$5:$A$14,COUNTIF('السياسات'!$B$5:$B$14,"&lt;="&amp;$D79))))</f>
        <v/>
      </c>
      <c r="G79" s="8">
        <f>IF($F79="","",INDEX('السياسات'!$C$5:$C$14,MATCH($F79,'السياسات'!$A$5:$A$14,0)))</f>
        <v/>
      </c>
      <c r="H79" s="8">
        <f>IF(OR($A79="",$D79=""),"",IF($F79="",$A79-$D79,$A79-IF(AND(INDEX('السياسات'!$D$5:$D$14,MATCH($F79,'السياسات'!$A$5:$A$14,0))="تاريخ التسليم",$E79&lt;&gt;""),$E79,$D79)))</f>
        <v/>
      </c>
      <c r="I79" s="7">
        <f>IF(OR($H79="",$G79=""),"",IF($H79&lt;=$G79,"نعم","لا"))</f>
        <v/>
      </c>
      <c r="J79" s="5" t="n"/>
      <c r="K79" s="9" t="n"/>
      <c r="L79" s="10">
        <f>IF(OR($A79="",$K79=""),"",IF($I79="لا",'القوائم'!$D$7,IF($K79&lt;='القوائم'!$E$5,'القوائم'!$D$5,IF($K79&lt;='القوائم'!$E$6,'القوائم'!$D$6,'القوائم'!$D$7))))</f>
        <v/>
      </c>
      <c r="M79" s="11">
        <f>IF($A79="","",WORKDAY($A79,'القوائم'!$G$5))</f>
        <v/>
      </c>
      <c r="N79" s="5" t="n"/>
      <c r="O79" s="4" t="n"/>
      <c r="P79" s="7">
        <f>IF(OR($M79="",$O79=""),"",IF($O79&lt;=$M79,"نعم","لا"))</f>
        <v/>
      </c>
      <c r="Q79" s="9" t="n"/>
      <c r="R79" s="5" t="n"/>
      <c r="S79" s="4" t="n"/>
      <c r="T79" s="4" t="n"/>
      <c r="U79" s="12">
        <f>IF($A79="","",IF($T79&lt;&gt;"","مغلق",IF($O79="",IF(TODAY()&gt;$M79,"القرار متأخر","بانتظار القرار"),IF(OR($N79="استرداد كامل",$N79="استرداد جزئي"),IF($S79="","استرداد بانتظار الإصدار",IF(TODAY()&gt;WORKDAY($S79,'القوائم'!$G$6),"تحقق وأغلق","تم إرسال الاسترداد")),"مفتوح"))))</f>
        <v/>
      </c>
      <c r="V79" s="5" t="n"/>
    </row>
    <row r="80">
      <c r="A80" s="4" t="n"/>
      <c r="B80" s="5" t="n"/>
      <c r="C80" s="6" t="n"/>
      <c r="D80" s="4" t="n"/>
      <c r="E80" s="4" t="n"/>
      <c r="F80" s="7">
        <f>IF($D80="","",IF(COUNTIF('السياسات'!$B$5:$B$14,"&lt;="&amp;$D80)=0,"",INDEX('السياسات'!$A$5:$A$14,COUNTIF('السياسات'!$B$5:$B$14,"&lt;="&amp;$D80))))</f>
        <v/>
      </c>
      <c r="G80" s="8">
        <f>IF($F80="","",INDEX('السياسات'!$C$5:$C$14,MATCH($F80,'السياسات'!$A$5:$A$14,0)))</f>
        <v/>
      </c>
      <c r="H80" s="8">
        <f>IF(OR($A80="",$D80=""),"",IF($F80="",$A80-$D80,$A80-IF(AND(INDEX('السياسات'!$D$5:$D$14,MATCH($F80,'السياسات'!$A$5:$A$14,0))="تاريخ التسليم",$E80&lt;&gt;""),$E80,$D80)))</f>
        <v/>
      </c>
      <c r="I80" s="7">
        <f>IF(OR($H80="",$G80=""),"",IF($H80&lt;=$G80,"نعم","لا"))</f>
        <v/>
      </c>
      <c r="J80" s="5" t="n"/>
      <c r="K80" s="9" t="n"/>
      <c r="L80" s="10">
        <f>IF(OR($A80="",$K80=""),"",IF($I80="لا",'القوائم'!$D$7,IF($K80&lt;='القوائم'!$E$5,'القوائم'!$D$5,IF($K80&lt;='القوائم'!$E$6,'القوائم'!$D$6,'القوائم'!$D$7))))</f>
        <v/>
      </c>
      <c r="M80" s="11">
        <f>IF($A80="","",WORKDAY($A80,'القوائم'!$G$5))</f>
        <v/>
      </c>
      <c r="N80" s="5" t="n"/>
      <c r="O80" s="4" t="n"/>
      <c r="P80" s="7">
        <f>IF(OR($M80="",$O80=""),"",IF($O80&lt;=$M80,"نعم","لا"))</f>
        <v/>
      </c>
      <c r="Q80" s="9" t="n"/>
      <c r="R80" s="5" t="n"/>
      <c r="S80" s="4" t="n"/>
      <c r="T80" s="4" t="n"/>
      <c r="U80" s="12">
        <f>IF($A80="","",IF($T80&lt;&gt;"","مغلق",IF($O80="",IF(TODAY()&gt;$M80,"القرار متأخر","بانتظار القرار"),IF(OR($N80="استرداد كامل",$N80="استرداد جزئي"),IF($S80="","استرداد بانتظار الإصدار",IF(TODAY()&gt;WORKDAY($S80,'القوائم'!$G$6),"تحقق وأغلق","تم إرسال الاسترداد")),"مفتوح"))))</f>
        <v/>
      </c>
      <c r="V80" s="5" t="n"/>
    </row>
    <row r="81">
      <c r="A81" s="4" t="n"/>
      <c r="B81" s="5" t="n"/>
      <c r="C81" s="6" t="n"/>
      <c r="D81" s="4" t="n"/>
      <c r="E81" s="4" t="n"/>
      <c r="F81" s="7">
        <f>IF($D81="","",IF(COUNTIF('السياسات'!$B$5:$B$14,"&lt;="&amp;$D81)=0,"",INDEX('السياسات'!$A$5:$A$14,COUNTIF('السياسات'!$B$5:$B$14,"&lt;="&amp;$D81))))</f>
        <v/>
      </c>
      <c r="G81" s="8">
        <f>IF($F81="","",INDEX('السياسات'!$C$5:$C$14,MATCH($F81,'السياسات'!$A$5:$A$14,0)))</f>
        <v/>
      </c>
      <c r="H81" s="8">
        <f>IF(OR($A81="",$D81=""),"",IF($F81="",$A81-$D81,$A81-IF(AND(INDEX('السياسات'!$D$5:$D$14,MATCH($F81,'السياسات'!$A$5:$A$14,0))="تاريخ التسليم",$E81&lt;&gt;""),$E81,$D81)))</f>
        <v/>
      </c>
      <c r="I81" s="7">
        <f>IF(OR($H81="",$G81=""),"",IF($H81&lt;=$G81,"نعم","لا"))</f>
        <v/>
      </c>
      <c r="J81" s="5" t="n"/>
      <c r="K81" s="9" t="n"/>
      <c r="L81" s="10">
        <f>IF(OR($A81="",$K81=""),"",IF($I81="لا",'القوائم'!$D$7,IF($K81&lt;='القوائم'!$E$5,'القوائم'!$D$5,IF($K81&lt;='القوائم'!$E$6,'القوائم'!$D$6,'القوائم'!$D$7))))</f>
        <v/>
      </c>
      <c r="M81" s="11">
        <f>IF($A81="","",WORKDAY($A81,'القوائم'!$G$5))</f>
        <v/>
      </c>
      <c r="N81" s="5" t="n"/>
      <c r="O81" s="4" t="n"/>
      <c r="P81" s="7">
        <f>IF(OR($M81="",$O81=""),"",IF($O81&lt;=$M81,"نعم","لا"))</f>
        <v/>
      </c>
      <c r="Q81" s="9" t="n"/>
      <c r="R81" s="5" t="n"/>
      <c r="S81" s="4" t="n"/>
      <c r="T81" s="4" t="n"/>
      <c r="U81" s="12">
        <f>IF($A81="","",IF($T81&lt;&gt;"","مغلق",IF($O81="",IF(TODAY()&gt;$M81,"القرار متأخر","بانتظار القرار"),IF(OR($N81="استرداد كامل",$N81="استرداد جزئي"),IF($S81="","استرداد بانتظار الإصدار",IF(TODAY()&gt;WORKDAY($S81,'القوائم'!$G$6),"تحقق وأغلق","تم إرسال الاسترداد")),"مفتوح"))))</f>
        <v/>
      </c>
      <c r="V81" s="5" t="n"/>
    </row>
    <row r="82">
      <c r="A82" s="4" t="n"/>
      <c r="B82" s="5" t="n"/>
      <c r="C82" s="6" t="n"/>
      <c r="D82" s="4" t="n"/>
      <c r="E82" s="4" t="n"/>
      <c r="F82" s="7">
        <f>IF($D82="","",IF(COUNTIF('السياسات'!$B$5:$B$14,"&lt;="&amp;$D82)=0,"",INDEX('السياسات'!$A$5:$A$14,COUNTIF('السياسات'!$B$5:$B$14,"&lt;="&amp;$D82))))</f>
        <v/>
      </c>
      <c r="G82" s="8">
        <f>IF($F82="","",INDEX('السياسات'!$C$5:$C$14,MATCH($F82,'السياسات'!$A$5:$A$14,0)))</f>
        <v/>
      </c>
      <c r="H82" s="8">
        <f>IF(OR($A82="",$D82=""),"",IF($F82="",$A82-$D82,$A82-IF(AND(INDEX('السياسات'!$D$5:$D$14,MATCH($F82,'السياسات'!$A$5:$A$14,0))="تاريخ التسليم",$E82&lt;&gt;""),$E82,$D82)))</f>
        <v/>
      </c>
      <c r="I82" s="7">
        <f>IF(OR($H82="",$G82=""),"",IF($H82&lt;=$G82,"نعم","لا"))</f>
        <v/>
      </c>
      <c r="J82" s="5" t="n"/>
      <c r="K82" s="9" t="n"/>
      <c r="L82" s="10">
        <f>IF(OR($A82="",$K82=""),"",IF($I82="لا",'القوائم'!$D$7,IF($K82&lt;='القوائم'!$E$5,'القوائم'!$D$5,IF($K82&lt;='القوائم'!$E$6,'القوائم'!$D$6,'القوائم'!$D$7))))</f>
        <v/>
      </c>
      <c r="M82" s="11">
        <f>IF($A82="","",WORKDAY($A82,'القوائم'!$G$5))</f>
        <v/>
      </c>
      <c r="N82" s="5" t="n"/>
      <c r="O82" s="4" t="n"/>
      <c r="P82" s="7">
        <f>IF(OR($M82="",$O82=""),"",IF($O82&lt;=$M82,"نعم","لا"))</f>
        <v/>
      </c>
      <c r="Q82" s="9" t="n"/>
      <c r="R82" s="5" t="n"/>
      <c r="S82" s="4" t="n"/>
      <c r="T82" s="4" t="n"/>
      <c r="U82" s="12">
        <f>IF($A82="","",IF($T82&lt;&gt;"","مغلق",IF($O82="",IF(TODAY()&gt;$M82,"القرار متأخر","بانتظار القرار"),IF(OR($N82="استرداد كامل",$N82="استرداد جزئي"),IF($S82="","استرداد بانتظار الإصدار",IF(TODAY()&gt;WORKDAY($S82,'القوائم'!$G$6),"تحقق وأغلق","تم إرسال الاسترداد")),"مفتوح"))))</f>
        <v/>
      </c>
      <c r="V82" s="5" t="n"/>
    </row>
    <row r="83">
      <c r="A83" s="4" t="n"/>
      <c r="B83" s="5" t="n"/>
      <c r="C83" s="6" t="n"/>
      <c r="D83" s="4" t="n"/>
      <c r="E83" s="4" t="n"/>
      <c r="F83" s="7">
        <f>IF($D83="","",IF(COUNTIF('السياسات'!$B$5:$B$14,"&lt;="&amp;$D83)=0,"",INDEX('السياسات'!$A$5:$A$14,COUNTIF('السياسات'!$B$5:$B$14,"&lt;="&amp;$D83))))</f>
        <v/>
      </c>
      <c r="G83" s="8">
        <f>IF($F83="","",INDEX('السياسات'!$C$5:$C$14,MATCH($F83,'السياسات'!$A$5:$A$14,0)))</f>
        <v/>
      </c>
      <c r="H83" s="8">
        <f>IF(OR($A83="",$D83=""),"",IF($F83="",$A83-$D83,$A83-IF(AND(INDEX('السياسات'!$D$5:$D$14,MATCH($F83,'السياسات'!$A$5:$A$14,0))="تاريخ التسليم",$E83&lt;&gt;""),$E83,$D83)))</f>
        <v/>
      </c>
      <c r="I83" s="7">
        <f>IF(OR($H83="",$G83=""),"",IF($H83&lt;=$G83,"نعم","لا"))</f>
        <v/>
      </c>
      <c r="J83" s="5" t="n"/>
      <c r="K83" s="9" t="n"/>
      <c r="L83" s="10">
        <f>IF(OR($A83="",$K83=""),"",IF($I83="لا",'القوائم'!$D$7,IF($K83&lt;='القوائم'!$E$5,'القوائم'!$D$5,IF($K83&lt;='القوائم'!$E$6,'القوائم'!$D$6,'القوائم'!$D$7))))</f>
        <v/>
      </c>
      <c r="M83" s="11">
        <f>IF($A83="","",WORKDAY($A83,'القوائم'!$G$5))</f>
        <v/>
      </c>
      <c r="N83" s="5" t="n"/>
      <c r="O83" s="4" t="n"/>
      <c r="P83" s="7">
        <f>IF(OR($M83="",$O83=""),"",IF($O83&lt;=$M83,"نعم","لا"))</f>
        <v/>
      </c>
      <c r="Q83" s="9" t="n"/>
      <c r="R83" s="5" t="n"/>
      <c r="S83" s="4" t="n"/>
      <c r="T83" s="4" t="n"/>
      <c r="U83" s="12">
        <f>IF($A83="","",IF($T83&lt;&gt;"","مغلق",IF($O83="",IF(TODAY()&gt;$M83,"القرار متأخر","بانتظار القرار"),IF(OR($N83="استرداد كامل",$N83="استرداد جزئي"),IF($S83="","استرداد بانتظار الإصدار",IF(TODAY()&gt;WORKDAY($S83,'القوائم'!$G$6),"تحقق وأغلق","تم إرسال الاسترداد")),"مفتوح"))))</f>
        <v/>
      </c>
      <c r="V83" s="5" t="n"/>
    </row>
    <row r="84">
      <c r="A84" s="4" t="n"/>
      <c r="B84" s="5" t="n"/>
      <c r="C84" s="6" t="n"/>
      <c r="D84" s="4" t="n"/>
      <c r="E84" s="4" t="n"/>
      <c r="F84" s="7">
        <f>IF($D84="","",IF(COUNTIF('السياسات'!$B$5:$B$14,"&lt;="&amp;$D84)=0,"",INDEX('السياسات'!$A$5:$A$14,COUNTIF('السياسات'!$B$5:$B$14,"&lt;="&amp;$D84))))</f>
        <v/>
      </c>
      <c r="G84" s="8">
        <f>IF($F84="","",INDEX('السياسات'!$C$5:$C$14,MATCH($F84,'السياسات'!$A$5:$A$14,0)))</f>
        <v/>
      </c>
      <c r="H84" s="8">
        <f>IF(OR($A84="",$D84=""),"",IF($F84="",$A84-$D84,$A84-IF(AND(INDEX('السياسات'!$D$5:$D$14,MATCH($F84,'السياسات'!$A$5:$A$14,0))="تاريخ التسليم",$E84&lt;&gt;""),$E84,$D84)))</f>
        <v/>
      </c>
      <c r="I84" s="7">
        <f>IF(OR($H84="",$G84=""),"",IF($H84&lt;=$G84,"نعم","لا"))</f>
        <v/>
      </c>
      <c r="J84" s="5" t="n"/>
      <c r="K84" s="9" t="n"/>
      <c r="L84" s="10">
        <f>IF(OR($A84="",$K84=""),"",IF($I84="لا",'القوائم'!$D$7,IF($K84&lt;='القوائم'!$E$5,'القوائم'!$D$5,IF($K84&lt;='القوائم'!$E$6,'القوائم'!$D$6,'القوائم'!$D$7))))</f>
        <v/>
      </c>
      <c r="M84" s="11">
        <f>IF($A84="","",WORKDAY($A84,'القوائم'!$G$5))</f>
        <v/>
      </c>
      <c r="N84" s="5" t="n"/>
      <c r="O84" s="4" t="n"/>
      <c r="P84" s="7">
        <f>IF(OR($M84="",$O84=""),"",IF($O84&lt;=$M84,"نعم","لا"))</f>
        <v/>
      </c>
      <c r="Q84" s="9" t="n"/>
      <c r="R84" s="5" t="n"/>
      <c r="S84" s="4" t="n"/>
      <c r="T84" s="4" t="n"/>
      <c r="U84" s="12">
        <f>IF($A84="","",IF($T84&lt;&gt;"","مغلق",IF($O84="",IF(TODAY()&gt;$M84,"القرار متأخر","بانتظار القرار"),IF(OR($N84="استرداد كامل",$N84="استرداد جزئي"),IF($S84="","استرداد بانتظار الإصدار",IF(TODAY()&gt;WORKDAY($S84,'القوائم'!$G$6),"تحقق وأغلق","تم إرسال الاسترداد")),"مفتوح"))))</f>
        <v/>
      </c>
      <c r="V84" s="5" t="n"/>
    </row>
    <row r="85">
      <c r="A85" s="4" t="n"/>
      <c r="B85" s="5" t="n"/>
      <c r="C85" s="6" t="n"/>
      <c r="D85" s="4" t="n"/>
      <c r="E85" s="4" t="n"/>
      <c r="F85" s="7">
        <f>IF($D85="","",IF(COUNTIF('السياسات'!$B$5:$B$14,"&lt;="&amp;$D85)=0,"",INDEX('السياسات'!$A$5:$A$14,COUNTIF('السياسات'!$B$5:$B$14,"&lt;="&amp;$D85))))</f>
        <v/>
      </c>
      <c r="G85" s="8">
        <f>IF($F85="","",INDEX('السياسات'!$C$5:$C$14,MATCH($F85,'السياسات'!$A$5:$A$14,0)))</f>
        <v/>
      </c>
      <c r="H85" s="8">
        <f>IF(OR($A85="",$D85=""),"",IF($F85="",$A85-$D85,$A85-IF(AND(INDEX('السياسات'!$D$5:$D$14,MATCH($F85,'السياسات'!$A$5:$A$14,0))="تاريخ التسليم",$E85&lt;&gt;""),$E85,$D85)))</f>
        <v/>
      </c>
      <c r="I85" s="7">
        <f>IF(OR($H85="",$G85=""),"",IF($H85&lt;=$G85,"نعم","لا"))</f>
        <v/>
      </c>
      <c r="J85" s="5" t="n"/>
      <c r="K85" s="9" t="n"/>
      <c r="L85" s="10">
        <f>IF(OR($A85="",$K85=""),"",IF($I85="لا",'القوائم'!$D$7,IF($K85&lt;='القوائم'!$E$5,'القوائم'!$D$5,IF($K85&lt;='القوائم'!$E$6,'القوائم'!$D$6,'القوائم'!$D$7))))</f>
        <v/>
      </c>
      <c r="M85" s="11">
        <f>IF($A85="","",WORKDAY($A85,'القوائم'!$G$5))</f>
        <v/>
      </c>
      <c r="N85" s="5" t="n"/>
      <c r="O85" s="4" t="n"/>
      <c r="P85" s="7">
        <f>IF(OR($M85="",$O85=""),"",IF($O85&lt;=$M85,"نعم","لا"))</f>
        <v/>
      </c>
      <c r="Q85" s="9" t="n"/>
      <c r="R85" s="5" t="n"/>
      <c r="S85" s="4" t="n"/>
      <c r="T85" s="4" t="n"/>
      <c r="U85" s="12">
        <f>IF($A85="","",IF($T85&lt;&gt;"","مغلق",IF($O85="",IF(TODAY()&gt;$M85,"القرار متأخر","بانتظار القرار"),IF(OR($N85="استرداد كامل",$N85="استرداد جزئي"),IF($S85="","استرداد بانتظار الإصدار",IF(TODAY()&gt;WORKDAY($S85,'القوائم'!$G$6),"تحقق وأغلق","تم إرسال الاسترداد")),"مفتوح"))))</f>
        <v/>
      </c>
      <c r="V85" s="5" t="n"/>
    </row>
    <row r="86">
      <c r="A86" s="4" t="n"/>
      <c r="B86" s="5" t="n"/>
      <c r="C86" s="6" t="n"/>
      <c r="D86" s="4" t="n"/>
      <c r="E86" s="4" t="n"/>
      <c r="F86" s="7">
        <f>IF($D86="","",IF(COUNTIF('السياسات'!$B$5:$B$14,"&lt;="&amp;$D86)=0,"",INDEX('السياسات'!$A$5:$A$14,COUNTIF('السياسات'!$B$5:$B$14,"&lt;="&amp;$D86))))</f>
        <v/>
      </c>
      <c r="G86" s="8">
        <f>IF($F86="","",INDEX('السياسات'!$C$5:$C$14,MATCH($F86,'السياسات'!$A$5:$A$14,0)))</f>
        <v/>
      </c>
      <c r="H86" s="8">
        <f>IF(OR($A86="",$D86=""),"",IF($F86="",$A86-$D86,$A86-IF(AND(INDEX('السياسات'!$D$5:$D$14,MATCH($F86,'السياسات'!$A$5:$A$14,0))="تاريخ التسليم",$E86&lt;&gt;""),$E86,$D86)))</f>
        <v/>
      </c>
      <c r="I86" s="7">
        <f>IF(OR($H86="",$G86=""),"",IF($H86&lt;=$G86,"نعم","لا"))</f>
        <v/>
      </c>
      <c r="J86" s="5" t="n"/>
      <c r="K86" s="9" t="n"/>
      <c r="L86" s="10">
        <f>IF(OR($A86="",$K86=""),"",IF($I86="لا",'القوائم'!$D$7,IF($K86&lt;='القوائم'!$E$5,'القوائم'!$D$5,IF($K86&lt;='القوائم'!$E$6,'القوائم'!$D$6,'القوائم'!$D$7))))</f>
        <v/>
      </c>
      <c r="M86" s="11">
        <f>IF($A86="","",WORKDAY($A86,'القوائم'!$G$5))</f>
        <v/>
      </c>
      <c r="N86" s="5" t="n"/>
      <c r="O86" s="4" t="n"/>
      <c r="P86" s="7">
        <f>IF(OR($M86="",$O86=""),"",IF($O86&lt;=$M86,"نعم","لا"))</f>
        <v/>
      </c>
      <c r="Q86" s="9" t="n"/>
      <c r="R86" s="5" t="n"/>
      <c r="S86" s="4" t="n"/>
      <c r="T86" s="4" t="n"/>
      <c r="U86" s="12">
        <f>IF($A86="","",IF($T86&lt;&gt;"","مغلق",IF($O86="",IF(TODAY()&gt;$M86,"القرار متأخر","بانتظار القرار"),IF(OR($N86="استرداد كامل",$N86="استرداد جزئي"),IF($S86="","استرداد بانتظار الإصدار",IF(TODAY()&gt;WORKDAY($S86,'القوائم'!$G$6),"تحقق وأغلق","تم إرسال الاسترداد")),"مفتوح"))))</f>
        <v/>
      </c>
      <c r="V86" s="5" t="n"/>
    </row>
    <row r="87">
      <c r="A87" s="4" t="n"/>
      <c r="B87" s="5" t="n"/>
      <c r="C87" s="6" t="n"/>
      <c r="D87" s="4" t="n"/>
      <c r="E87" s="4" t="n"/>
      <c r="F87" s="7">
        <f>IF($D87="","",IF(COUNTIF('السياسات'!$B$5:$B$14,"&lt;="&amp;$D87)=0,"",INDEX('السياسات'!$A$5:$A$14,COUNTIF('السياسات'!$B$5:$B$14,"&lt;="&amp;$D87))))</f>
        <v/>
      </c>
      <c r="G87" s="8">
        <f>IF($F87="","",INDEX('السياسات'!$C$5:$C$14,MATCH($F87,'السياسات'!$A$5:$A$14,0)))</f>
        <v/>
      </c>
      <c r="H87" s="8">
        <f>IF(OR($A87="",$D87=""),"",IF($F87="",$A87-$D87,$A87-IF(AND(INDEX('السياسات'!$D$5:$D$14,MATCH($F87,'السياسات'!$A$5:$A$14,0))="تاريخ التسليم",$E87&lt;&gt;""),$E87,$D87)))</f>
        <v/>
      </c>
      <c r="I87" s="7">
        <f>IF(OR($H87="",$G87=""),"",IF($H87&lt;=$G87,"نعم","لا"))</f>
        <v/>
      </c>
      <c r="J87" s="5" t="n"/>
      <c r="K87" s="9" t="n"/>
      <c r="L87" s="10">
        <f>IF(OR($A87="",$K87=""),"",IF($I87="لا",'القوائم'!$D$7,IF($K87&lt;='القوائم'!$E$5,'القوائم'!$D$5,IF($K87&lt;='القوائم'!$E$6,'القوائم'!$D$6,'القوائم'!$D$7))))</f>
        <v/>
      </c>
      <c r="M87" s="11">
        <f>IF($A87="","",WORKDAY($A87,'القوائم'!$G$5))</f>
        <v/>
      </c>
      <c r="N87" s="5" t="n"/>
      <c r="O87" s="4" t="n"/>
      <c r="P87" s="7">
        <f>IF(OR($M87="",$O87=""),"",IF($O87&lt;=$M87,"نعم","لا"))</f>
        <v/>
      </c>
      <c r="Q87" s="9" t="n"/>
      <c r="R87" s="5" t="n"/>
      <c r="S87" s="4" t="n"/>
      <c r="T87" s="4" t="n"/>
      <c r="U87" s="12">
        <f>IF($A87="","",IF($T87&lt;&gt;"","مغلق",IF($O87="",IF(TODAY()&gt;$M87,"القرار متأخر","بانتظار القرار"),IF(OR($N87="استرداد كامل",$N87="استرداد جزئي"),IF($S87="","استرداد بانتظار الإصدار",IF(TODAY()&gt;WORKDAY($S87,'القوائم'!$G$6),"تحقق وأغلق","تم إرسال الاسترداد")),"مفتوح"))))</f>
        <v/>
      </c>
      <c r="V87" s="5" t="n"/>
    </row>
    <row r="88">
      <c r="A88" s="4" t="n"/>
      <c r="B88" s="5" t="n"/>
      <c r="C88" s="6" t="n"/>
      <c r="D88" s="4" t="n"/>
      <c r="E88" s="4" t="n"/>
      <c r="F88" s="7">
        <f>IF($D88="","",IF(COUNTIF('السياسات'!$B$5:$B$14,"&lt;="&amp;$D88)=0,"",INDEX('السياسات'!$A$5:$A$14,COUNTIF('السياسات'!$B$5:$B$14,"&lt;="&amp;$D88))))</f>
        <v/>
      </c>
      <c r="G88" s="8">
        <f>IF($F88="","",INDEX('السياسات'!$C$5:$C$14,MATCH($F88,'السياسات'!$A$5:$A$14,0)))</f>
        <v/>
      </c>
      <c r="H88" s="8">
        <f>IF(OR($A88="",$D88=""),"",IF($F88="",$A88-$D88,$A88-IF(AND(INDEX('السياسات'!$D$5:$D$14,MATCH($F88,'السياسات'!$A$5:$A$14,0))="تاريخ التسليم",$E88&lt;&gt;""),$E88,$D88)))</f>
        <v/>
      </c>
      <c r="I88" s="7">
        <f>IF(OR($H88="",$G88=""),"",IF($H88&lt;=$G88,"نعم","لا"))</f>
        <v/>
      </c>
      <c r="J88" s="5" t="n"/>
      <c r="K88" s="9" t="n"/>
      <c r="L88" s="10">
        <f>IF(OR($A88="",$K88=""),"",IF($I88="لا",'القوائم'!$D$7,IF($K88&lt;='القوائم'!$E$5,'القوائم'!$D$5,IF($K88&lt;='القوائم'!$E$6,'القوائم'!$D$6,'القوائم'!$D$7))))</f>
        <v/>
      </c>
      <c r="M88" s="11">
        <f>IF($A88="","",WORKDAY($A88,'القوائم'!$G$5))</f>
        <v/>
      </c>
      <c r="N88" s="5" t="n"/>
      <c r="O88" s="4" t="n"/>
      <c r="P88" s="7">
        <f>IF(OR($M88="",$O88=""),"",IF($O88&lt;=$M88,"نعم","لا"))</f>
        <v/>
      </c>
      <c r="Q88" s="9" t="n"/>
      <c r="R88" s="5" t="n"/>
      <c r="S88" s="4" t="n"/>
      <c r="T88" s="4" t="n"/>
      <c r="U88" s="12">
        <f>IF($A88="","",IF($T88&lt;&gt;"","مغلق",IF($O88="",IF(TODAY()&gt;$M88,"القرار متأخر","بانتظار القرار"),IF(OR($N88="استرداد كامل",$N88="استرداد جزئي"),IF($S88="","استرداد بانتظار الإصدار",IF(TODAY()&gt;WORKDAY($S88,'القوائم'!$G$6),"تحقق وأغلق","تم إرسال الاسترداد")),"مفتوح"))))</f>
        <v/>
      </c>
      <c r="V88" s="5" t="n"/>
    </row>
    <row r="89">
      <c r="A89" s="4" t="n"/>
      <c r="B89" s="5" t="n"/>
      <c r="C89" s="6" t="n"/>
      <c r="D89" s="4" t="n"/>
      <c r="E89" s="4" t="n"/>
      <c r="F89" s="7">
        <f>IF($D89="","",IF(COUNTIF('السياسات'!$B$5:$B$14,"&lt;="&amp;$D89)=0,"",INDEX('السياسات'!$A$5:$A$14,COUNTIF('السياسات'!$B$5:$B$14,"&lt;="&amp;$D89))))</f>
        <v/>
      </c>
      <c r="G89" s="8">
        <f>IF($F89="","",INDEX('السياسات'!$C$5:$C$14,MATCH($F89,'السياسات'!$A$5:$A$14,0)))</f>
        <v/>
      </c>
      <c r="H89" s="8">
        <f>IF(OR($A89="",$D89=""),"",IF($F89="",$A89-$D89,$A89-IF(AND(INDEX('السياسات'!$D$5:$D$14,MATCH($F89,'السياسات'!$A$5:$A$14,0))="تاريخ التسليم",$E89&lt;&gt;""),$E89,$D89)))</f>
        <v/>
      </c>
      <c r="I89" s="7">
        <f>IF(OR($H89="",$G89=""),"",IF($H89&lt;=$G89,"نعم","لا"))</f>
        <v/>
      </c>
      <c r="J89" s="5" t="n"/>
      <c r="K89" s="9" t="n"/>
      <c r="L89" s="10">
        <f>IF(OR($A89="",$K89=""),"",IF($I89="لا",'القوائم'!$D$7,IF($K89&lt;='القوائم'!$E$5,'القوائم'!$D$5,IF($K89&lt;='القوائم'!$E$6,'القوائم'!$D$6,'القوائم'!$D$7))))</f>
        <v/>
      </c>
      <c r="M89" s="11">
        <f>IF($A89="","",WORKDAY($A89,'القوائم'!$G$5))</f>
        <v/>
      </c>
      <c r="N89" s="5" t="n"/>
      <c r="O89" s="4" t="n"/>
      <c r="P89" s="7">
        <f>IF(OR($M89="",$O89=""),"",IF($O89&lt;=$M89,"نعم","لا"))</f>
        <v/>
      </c>
      <c r="Q89" s="9" t="n"/>
      <c r="R89" s="5" t="n"/>
      <c r="S89" s="4" t="n"/>
      <c r="T89" s="4" t="n"/>
      <c r="U89" s="12">
        <f>IF($A89="","",IF($T89&lt;&gt;"","مغلق",IF($O89="",IF(TODAY()&gt;$M89,"القرار متأخر","بانتظار القرار"),IF(OR($N89="استرداد كامل",$N89="استرداد جزئي"),IF($S89="","استرداد بانتظار الإصدار",IF(TODAY()&gt;WORKDAY($S89,'القوائم'!$G$6),"تحقق وأغلق","تم إرسال الاسترداد")),"مفتوح"))))</f>
        <v/>
      </c>
      <c r="V89" s="5" t="n"/>
    </row>
    <row r="90">
      <c r="A90" s="4" t="n"/>
      <c r="B90" s="5" t="n"/>
      <c r="C90" s="6" t="n"/>
      <c r="D90" s="4" t="n"/>
      <c r="E90" s="4" t="n"/>
      <c r="F90" s="7">
        <f>IF($D90="","",IF(COUNTIF('السياسات'!$B$5:$B$14,"&lt;="&amp;$D90)=0,"",INDEX('السياسات'!$A$5:$A$14,COUNTIF('السياسات'!$B$5:$B$14,"&lt;="&amp;$D90))))</f>
        <v/>
      </c>
      <c r="G90" s="8">
        <f>IF($F90="","",INDEX('السياسات'!$C$5:$C$14,MATCH($F90,'السياسات'!$A$5:$A$14,0)))</f>
        <v/>
      </c>
      <c r="H90" s="8">
        <f>IF(OR($A90="",$D90=""),"",IF($F90="",$A90-$D90,$A90-IF(AND(INDEX('السياسات'!$D$5:$D$14,MATCH($F90,'السياسات'!$A$5:$A$14,0))="تاريخ التسليم",$E90&lt;&gt;""),$E90,$D90)))</f>
        <v/>
      </c>
      <c r="I90" s="7">
        <f>IF(OR($H90="",$G90=""),"",IF($H90&lt;=$G90,"نعم","لا"))</f>
        <v/>
      </c>
      <c r="J90" s="5" t="n"/>
      <c r="K90" s="9" t="n"/>
      <c r="L90" s="10">
        <f>IF(OR($A90="",$K90=""),"",IF($I90="لا",'القوائم'!$D$7,IF($K90&lt;='القوائم'!$E$5,'القوائم'!$D$5,IF($K90&lt;='القوائم'!$E$6,'القوائم'!$D$6,'القوائم'!$D$7))))</f>
        <v/>
      </c>
      <c r="M90" s="11">
        <f>IF($A90="","",WORKDAY($A90,'القوائم'!$G$5))</f>
        <v/>
      </c>
      <c r="N90" s="5" t="n"/>
      <c r="O90" s="4" t="n"/>
      <c r="P90" s="7">
        <f>IF(OR($M90="",$O90=""),"",IF($O90&lt;=$M90,"نعم","لا"))</f>
        <v/>
      </c>
      <c r="Q90" s="9" t="n"/>
      <c r="R90" s="5" t="n"/>
      <c r="S90" s="4" t="n"/>
      <c r="T90" s="4" t="n"/>
      <c r="U90" s="12">
        <f>IF($A90="","",IF($T90&lt;&gt;"","مغلق",IF($O90="",IF(TODAY()&gt;$M90,"القرار متأخر","بانتظار القرار"),IF(OR($N90="استرداد كامل",$N90="استرداد جزئي"),IF($S90="","استرداد بانتظار الإصدار",IF(TODAY()&gt;WORKDAY($S90,'القوائم'!$G$6),"تحقق وأغلق","تم إرسال الاسترداد")),"مفتوح"))))</f>
        <v/>
      </c>
      <c r="V90" s="5" t="n"/>
    </row>
    <row r="91">
      <c r="A91" s="4" t="n"/>
      <c r="B91" s="5" t="n"/>
      <c r="C91" s="6" t="n"/>
      <c r="D91" s="4" t="n"/>
      <c r="E91" s="4" t="n"/>
      <c r="F91" s="7">
        <f>IF($D91="","",IF(COUNTIF('السياسات'!$B$5:$B$14,"&lt;="&amp;$D91)=0,"",INDEX('السياسات'!$A$5:$A$14,COUNTIF('السياسات'!$B$5:$B$14,"&lt;="&amp;$D91))))</f>
        <v/>
      </c>
      <c r="G91" s="8">
        <f>IF($F91="","",INDEX('السياسات'!$C$5:$C$14,MATCH($F91,'السياسات'!$A$5:$A$14,0)))</f>
        <v/>
      </c>
      <c r="H91" s="8">
        <f>IF(OR($A91="",$D91=""),"",IF($F91="",$A91-$D91,$A91-IF(AND(INDEX('السياسات'!$D$5:$D$14,MATCH($F91,'السياسات'!$A$5:$A$14,0))="تاريخ التسليم",$E91&lt;&gt;""),$E91,$D91)))</f>
        <v/>
      </c>
      <c r="I91" s="7">
        <f>IF(OR($H91="",$G91=""),"",IF($H91&lt;=$G91,"نعم","لا"))</f>
        <v/>
      </c>
      <c r="J91" s="5" t="n"/>
      <c r="K91" s="9" t="n"/>
      <c r="L91" s="10">
        <f>IF(OR($A91="",$K91=""),"",IF($I91="لا",'القوائم'!$D$7,IF($K91&lt;='القوائم'!$E$5,'القوائم'!$D$5,IF($K91&lt;='القوائم'!$E$6,'القوائم'!$D$6,'القوائم'!$D$7))))</f>
        <v/>
      </c>
      <c r="M91" s="11">
        <f>IF($A91="","",WORKDAY($A91,'القوائم'!$G$5))</f>
        <v/>
      </c>
      <c r="N91" s="5" t="n"/>
      <c r="O91" s="4" t="n"/>
      <c r="P91" s="7">
        <f>IF(OR($M91="",$O91=""),"",IF($O91&lt;=$M91,"نعم","لا"))</f>
        <v/>
      </c>
      <c r="Q91" s="9" t="n"/>
      <c r="R91" s="5" t="n"/>
      <c r="S91" s="4" t="n"/>
      <c r="T91" s="4" t="n"/>
      <c r="U91" s="12">
        <f>IF($A91="","",IF($T91&lt;&gt;"","مغلق",IF($O91="",IF(TODAY()&gt;$M91,"القرار متأخر","بانتظار القرار"),IF(OR($N91="استرداد كامل",$N91="استرداد جزئي"),IF($S91="","استرداد بانتظار الإصدار",IF(TODAY()&gt;WORKDAY($S91,'القوائم'!$G$6),"تحقق وأغلق","تم إرسال الاسترداد")),"مفتوح"))))</f>
        <v/>
      </c>
      <c r="V91" s="5" t="n"/>
    </row>
    <row r="92">
      <c r="A92" s="4" t="n"/>
      <c r="B92" s="5" t="n"/>
      <c r="C92" s="6" t="n"/>
      <c r="D92" s="4" t="n"/>
      <c r="E92" s="4" t="n"/>
      <c r="F92" s="7">
        <f>IF($D92="","",IF(COUNTIF('السياسات'!$B$5:$B$14,"&lt;="&amp;$D92)=0,"",INDEX('السياسات'!$A$5:$A$14,COUNTIF('السياسات'!$B$5:$B$14,"&lt;="&amp;$D92))))</f>
        <v/>
      </c>
      <c r="G92" s="8">
        <f>IF($F92="","",INDEX('السياسات'!$C$5:$C$14,MATCH($F92,'السياسات'!$A$5:$A$14,0)))</f>
        <v/>
      </c>
      <c r="H92" s="8">
        <f>IF(OR($A92="",$D92=""),"",IF($F92="",$A92-$D92,$A92-IF(AND(INDEX('السياسات'!$D$5:$D$14,MATCH($F92,'السياسات'!$A$5:$A$14,0))="تاريخ التسليم",$E92&lt;&gt;""),$E92,$D92)))</f>
        <v/>
      </c>
      <c r="I92" s="7">
        <f>IF(OR($H92="",$G92=""),"",IF($H92&lt;=$G92,"نعم","لا"))</f>
        <v/>
      </c>
      <c r="J92" s="5" t="n"/>
      <c r="K92" s="9" t="n"/>
      <c r="L92" s="10">
        <f>IF(OR($A92="",$K92=""),"",IF($I92="لا",'القوائم'!$D$7,IF($K92&lt;='القوائم'!$E$5,'القوائم'!$D$5,IF($K92&lt;='القوائم'!$E$6,'القوائم'!$D$6,'القوائم'!$D$7))))</f>
        <v/>
      </c>
      <c r="M92" s="11">
        <f>IF($A92="","",WORKDAY($A92,'القوائم'!$G$5))</f>
        <v/>
      </c>
      <c r="N92" s="5" t="n"/>
      <c r="O92" s="4" t="n"/>
      <c r="P92" s="7">
        <f>IF(OR($M92="",$O92=""),"",IF($O92&lt;=$M92,"نعم","لا"))</f>
        <v/>
      </c>
      <c r="Q92" s="9" t="n"/>
      <c r="R92" s="5" t="n"/>
      <c r="S92" s="4" t="n"/>
      <c r="T92" s="4" t="n"/>
      <c r="U92" s="12">
        <f>IF($A92="","",IF($T92&lt;&gt;"","مغلق",IF($O92="",IF(TODAY()&gt;$M92,"القرار متأخر","بانتظار القرار"),IF(OR($N92="استرداد كامل",$N92="استرداد جزئي"),IF($S92="","استرداد بانتظار الإصدار",IF(TODAY()&gt;WORKDAY($S92,'القوائم'!$G$6),"تحقق وأغلق","تم إرسال الاسترداد")),"مفتوح"))))</f>
        <v/>
      </c>
      <c r="V92" s="5" t="n"/>
    </row>
    <row r="93">
      <c r="A93" s="4" t="n"/>
      <c r="B93" s="5" t="n"/>
      <c r="C93" s="6" t="n"/>
      <c r="D93" s="4" t="n"/>
      <c r="E93" s="4" t="n"/>
      <c r="F93" s="7">
        <f>IF($D93="","",IF(COUNTIF('السياسات'!$B$5:$B$14,"&lt;="&amp;$D93)=0,"",INDEX('السياسات'!$A$5:$A$14,COUNTIF('السياسات'!$B$5:$B$14,"&lt;="&amp;$D93))))</f>
        <v/>
      </c>
      <c r="G93" s="8">
        <f>IF($F93="","",INDEX('السياسات'!$C$5:$C$14,MATCH($F93,'السياسات'!$A$5:$A$14,0)))</f>
        <v/>
      </c>
      <c r="H93" s="8">
        <f>IF(OR($A93="",$D93=""),"",IF($F93="",$A93-$D93,$A93-IF(AND(INDEX('السياسات'!$D$5:$D$14,MATCH($F93,'السياسات'!$A$5:$A$14,0))="تاريخ التسليم",$E93&lt;&gt;""),$E93,$D93)))</f>
        <v/>
      </c>
      <c r="I93" s="7">
        <f>IF(OR($H93="",$G93=""),"",IF($H93&lt;=$G93,"نعم","لا"))</f>
        <v/>
      </c>
      <c r="J93" s="5" t="n"/>
      <c r="K93" s="9" t="n"/>
      <c r="L93" s="10">
        <f>IF(OR($A93="",$K93=""),"",IF($I93="لا",'القوائم'!$D$7,IF($K93&lt;='القوائم'!$E$5,'القوائم'!$D$5,IF($K93&lt;='القوائم'!$E$6,'القوائم'!$D$6,'القوائم'!$D$7))))</f>
        <v/>
      </c>
      <c r="M93" s="11">
        <f>IF($A93="","",WORKDAY($A93,'القوائم'!$G$5))</f>
        <v/>
      </c>
      <c r="N93" s="5" t="n"/>
      <c r="O93" s="4" t="n"/>
      <c r="P93" s="7">
        <f>IF(OR($M93="",$O93=""),"",IF($O93&lt;=$M93,"نعم","لا"))</f>
        <v/>
      </c>
      <c r="Q93" s="9" t="n"/>
      <c r="R93" s="5" t="n"/>
      <c r="S93" s="4" t="n"/>
      <c r="T93" s="4" t="n"/>
      <c r="U93" s="12">
        <f>IF($A93="","",IF($T93&lt;&gt;"","مغلق",IF($O93="",IF(TODAY()&gt;$M93,"القرار متأخر","بانتظار القرار"),IF(OR($N93="استرداد كامل",$N93="استرداد جزئي"),IF($S93="","استرداد بانتظار الإصدار",IF(TODAY()&gt;WORKDAY($S93,'القوائم'!$G$6),"تحقق وأغلق","تم إرسال الاسترداد")),"مفتوح"))))</f>
        <v/>
      </c>
      <c r="V93" s="5" t="n"/>
    </row>
    <row r="94">
      <c r="A94" s="4" t="n"/>
      <c r="B94" s="5" t="n"/>
      <c r="C94" s="6" t="n"/>
      <c r="D94" s="4" t="n"/>
      <c r="E94" s="4" t="n"/>
      <c r="F94" s="7">
        <f>IF($D94="","",IF(COUNTIF('السياسات'!$B$5:$B$14,"&lt;="&amp;$D94)=0,"",INDEX('السياسات'!$A$5:$A$14,COUNTIF('السياسات'!$B$5:$B$14,"&lt;="&amp;$D94))))</f>
        <v/>
      </c>
      <c r="G94" s="8">
        <f>IF($F94="","",INDEX('السياسات'!$C$5:$C$14,MATCH($F94,'السياسات'!$A$5:$A$14,0)))</f>
        <v/>
      </c>
      <c r="H94" s="8">
        <f>IF(OR($A94="",$D94=""),"",IF($F94="",$A94-$D94,$A94-IF(AND(INDEX('السياسات'!$D$5:$D$14,MATCH($F94,'السياسات'!$A$5:$A$14,0))="تاريخ التسليم",$E94&lt;&gt;""),$E94,$D94)))</f>
        <v/>
      </c>
      <c r="I94" s="7">
        <f>IF(OR($H94="",$G94=""),"",IF($H94&lt;=$G94,"نعم","لا"))</f>
        <v/>
      </c>
      <c r="J94" s="5" t="n"/>
      <c r="K94" s="9" t="n"/>
      <c r="L94" s="10">
        <f>IF(OR($A94="",$K94=""),"",IF($I94="لا",'القوائم'!$D$7,IF($K94&lt;='القوائم'!$E$5,'القوائم'!$D$5,IF($K94&lt;='القوائم'!$E$6,'القوائم'!$D$6,'القوائم'!$D$7))))</f>
        <v/>
      </c>
      <c r="M94" s="11">
        <f>IF($A94="","",WORKDAY($A94,'القوائم'!$G$5))</f>
        <v/>
      </c>
      <c r="N94" s="5" t="n"/>
      <c r="O94" s="4" t="n"/>
      <c r="P94" s="7">
        <f>IF(OR($M94="",$O94=""),"",IF($O94&lt;=$M94,"نعم","لا"))</f>
        <v/>
      </c>
      <c r="Q94" s="9" t="n"/>
      <c r="R94" s="5" t="n"/>
      <c r="S94" s="4" t="n"/>
      <c r="T94" s="4" t="n"/>
      <c r="U94" s="12">
        <f>IF($A94="","",IF($T94&lt;&gt;"","مغلق",IF($O94="",IF(TODAY()&gt;$M94,"القرار متأخر","بانتظار القرار"),IF(OR($N94="استرداد كامل",$N94="استرداد جزئي"),IF($S94="","استرداد بانتظار الإصدار",IF(TODAY()&gt;WORKDAY($S94,'القوائم'!$G$6),"تحقق وأغلق","تم إرسال الاسترداد")),"مفتوح"))))</f>
        <v/>
      </c>
      <c r="V94" s="5" t="n"/>
    </row>
    <row r="95">
      <c r="A95" s="4" t="n"/>
      <c r="B95" s="5" t="n"/>
      <c r="C95" s="6" t="n"/>
      <c r="D95" s="4" t="n"/>
      <c r="E95" s="4" t="n"/>
      <c r="F95" s="7">
        <f>IF($D95="","",IF(COUNTIF('السياسات'!$B$5:$B$14,"&lt;="&amp;$D95)=0,"",INDEX('السياسات'!$A$5:$A$14,COUNTIF('السياسات'!$B$5:$B$14,"&lt;="&amp;$D95))))</f>
        <v/>
      </c>
      <c r="G95" s="8">
        <f>IF($F95="","",INDEX('السياسات'!$C$5:$C$14,MATCH($F95,'السياسات'!$A$5:$A$14,0)))</f>
        <v/>
      </c>
      <c r="H95" s="8">
        <f>IF(OR($A95="",$D95=""),"",IF($F95="",$A95-$D95,$A95-IF(AND(INDEX('السياسات'!$D$5:$D$14,MATCH($F95,'السياسات'!$A$5:$A$14,0))="تاريخ التسليم",$E95&lt;&gt;""),$E95,$D95)))</f>
        <v/>
      </c>
      <c r="I95" s="7">
        <f>IF(OR($H95="",$G95=""),"",IF($H95&lt;=$G95,"نعم","لا"))</f>
        <v/>
      </c>
      <c r="J95" s="5" t="n"/>
      <c r="K95" s="9" t="n"/>
      <c r="L95" s="10">
        <f>IF(OR($A95="",$K95=""),"",IF($I95="لا",'القوائم'!$D$7,IF($K95&lt;='القوائم'!$E$5,'القوائم'!$D$5,IF($K95&lt;='القوائم'!$E$6,'القوائم'!$D$6,'القوائم'!$D$7))))</f>
        <v/>
      </c>
      <c r="M95" s="11">
        <f>IF($A95="","",WORKDAY($A95,'القوائم'!$G$5))</f>
        <v/>
      </c>
      <c r="N95" s="5" t="n"/>
      <c r="O95" s="4" t="n"/>
      <c r="P95" s="7">
        <f>IF(OR($M95="",$O95=""),"",IF($O95&lt;=$M95,"نعم","لا"))</f>
        <v/>
      </c>
      <c r="Q95" s="9" t="n"/>
      <c r="R95" s="5" t="n"/>
      <c r="S95" s="4" t="n"/>
      <c r="T95" s="4" t="n"/>
      <c r="U95" s="12">
        <f>IF($A95="","",IF($T95&lt;&gt;"","مغلق",IF($O95="",IF(TODAY()&gt;$M95,"القرار متأخر","بانتظار القرار"),IF(OR($N95="استرداد كامل",$N95="استرداد جزئي"),IF($S95="","استرداد بانتظار الإصدار",IF(TODAY()&gt;WORKDAY($S95,'القوائم'!$G$6),"تحقق وأغلق","تم إرسال الاسترداد")),"مفتوح"))))</f>
        <v/>
      </c>
      <c r="V95" s="5" t="n"/>
    </row>
    <row r="96">
      <c r="A96" s="4" t="n"/>
      <c r="B96" s="5" t="n"/>
      <c r="C96" s="6" t="n"/>
      <c r="D96" s="4" t="n"/>
      <c r="E96" s="4" t="n"/>
      <c r="F96" s="7">
        <f>IF($D96="","",IF(COUNTIF('السياسات'!$B$5:$B$14,"&lt;="&amp;$D96)=0,"",INDEX('السياسات'!$A$5:$A$14,COUNTIF('السياسات'!$B$5:$B$14,"&lt;="&amp;$D96))))</f>
        <v/>
      </c>
      <c r="G96" s="8">
        <f>IF($F96="","",INDEX('السياسات'!$C$5:$C$14,MATCH($F96,'السياسات'!$A$5:$A$14,0)))</f>
        <v/>
      </c>
      <c r="H96" s="8">
        <f>IF(OR($A96="",$D96=""),"",IF($F96="",$A96-$D96,$A96-IF(AND(INDEX('السياسات'!$D$5:$D$14,MATCH($F96,'السياسات'!$A$5:$A$14,0))="تاريخ التسليم",$E96&lt;&gt;""),$E96,$D96)))</f>
        <v/>
      </c>
      <c r="I96" s="7">
        <f>IF(OR($H96="",$G96=""),"",IF($H96&lt;=$G96,"نعم","لا"))</f>
        <v/>
      </c>
      <c r="J96" s="5" t="n"/>
      <c r="K96" s="9" t="n"/>
      <c r="L96" s="10">
        <f>IF(OR($A96="",$K96=""),"",IF($I96="لا",'القوائم'!$D$7,IF($K96&lt;='القوائم'!$E$5,'القوائم'!$D$5,IF($K96&lt;='القوائم'!$E$6,'القوائم'!$D$6,'القوائم'!$D$7))))</f>
        <v/>
      </c>
      <c r="M96" s="11">
        <f>IF($A96="","",WORKDAY($A96,'القوائم'!$G$5))</f>
        <v/>
      </c>
      <c r="N96" s="5" t="n"/>
      <c r="O96" s="4" t="n"/>
      <c r="P96" s="7">
        <f>IF(OR($M96="",$O96=""),"",IF($O96&lt;=$M96,"نعم","لا"))</f>
        <v/>
      </c>
      <c r="Q96" s="9" t="n"/>
      <c r="R96" s="5" t="n"/>
      <c r="S96" s="4" t="n"/>
      <c r="T96" s="4" t="n"/>
      <c r="U96" s="12">
        <f>IF($A96="","",IF($T96&lt;&gt;"","مغلق",IF($O96="",IF(TODAY()&gt;$M96,"القرار متأخر","بانتظار القرار"),IF(OR($N96="استرداد كامل",$N96="استرداد جزئي"),IF($S96="","استرداد بانتظار الإصدار",IF(TODAY()&gt;WORKDAY($S96,'القوائم'!$G$6),"تحقق وأغلق","تم إرسال الاسترداد")),"مفتوح"))))</f>
        <v/>
      </c>
      <c r="V96" s="5" t="n"/>
    </row>
    <row r="97">
      <c r="A97" s="4" t="n"/>
      <c r="B97" s="5" t="n"/>
      <c r="C97" s="6" t="n"/>
      <c r="D97" s="4" t="n"/>
      <c r="E97" s="4" t="n"/>
      <c r="F97" s="7">
        <f>IF($D97="","",IF(COUNTIF('السياسات'!$B$5:$B$14,"&lt;="&amp;$D97)=0,"",INDEX('السياسات'!$A$5:$A$14,COUNTIF('السياسات'!$B$5:$B$14,"&lt;="&amp;$D97))))</f>
        <v/>
      </c>
      <c r="G97" s="8">
        <f>IF($F97="","",INDEX('السياسات'!$C$5:$C$14,MATCH($F97,'السياسات'!$A$5:$A$14,0)))</f>
        <v/>
      </c>
      <c r="H97" s="8">
        <f>IF(OR($A97="",$D97=""),"",IF($F97="",$A97-$D97,$A97-IF(AND(INDEX('السياسات'!$D$5:$D$14,MATCH($F97,'السياسات'!$A$5:$A$14,0))="تاريخ التسليم",$E97&lt;&gt;""),$E97,$D97)))</f>
        <v/>
      </c>
      <c r="I97" s="7">
        <f>IF(OR($H97="",$G97=""),"",IF($H97&lt;=$G97,"نعم","لا"))</f>
        <v/>
      </c>
      <c r="J97" s="5" t="n"/>
      <c r="K97" s="9" t="n"/>
      <c r="L97" s="10">
        <f>IF(OR($A97="",$K97=""),"",IF($I97="لا",'القوائم'!$D$7,IF($K97&lt;='القوائم'!$E$5,'القوائم'!$D$5,IF($K97&lt;='القوائم'!$E$6,'القوائم'!$D$6,'القوائم'!$D$7))))</f>
        <v/>
      </c>
      <c r="M97" s="11">
        <f>IF($A97="","",WORKDAY($A97,'القوائم'!$G$5))</f>
        <v/>
      </c>
      <c r="N97" s="5" t="n"/>
      <c r="O97" s="4" t="n"/>
      <c r="P97" s="7">
        <f>IF(OR($M97="",$O97=""),"",IF($O97&lt;=$M97,"نعم","لا"))</f>
        <v/>
      </c>
      <c r="Q97" s="9" t="n"/>
      <c r="R97" s="5" t="n"/>
      <c r="S97" s="4" t="n"/>
      <c r="T97" s="4" t="n"/>
      <c r="U97" s="12">
        <f>IF($A97="","",IF($T97&lt;&gt;"","مغلق",IF($O97="",IF(TODAY()&gt;$M97,"القرار متأخر","بانتظار القرار"),IF(OR($N97="استرداد كامل",$N97="استرداد جزئي"),IF($S97="","استرداد بانتظار الإصدار",IF(TODAY()&gt;WORKDAY($S97,'القوائم'!$G$6),"تحقق وأغلق","تم إرسال الاسترداد")),"مفتوح"))))</f>
        <v/>
      </c>
      <c r="V97" s="5" t="n"/>
    </row>
    <row r="98">
      <c r="A98" s="4" t="n"/>
      <c r="B98" s="5" t="n"/>
      <c r="C98" s="6" t="n"/>
      <c r="D98" s="4" t="n"/>
      <c r="E98" s="4" t="n"/>
      <c r="F98" s="7">
        <f>IF($D98="","",IF(COUNTIF('السياسات'!$B$5:$B$14,"&lt;="&amp;$D98)=0,"",INDEX('السياسات'!$A$5:$A$14,COUNTIF('السياسات'!$B$5:$B$14,"&lt;="&amp;$D98))))</f>
        <v/>
      </c>
      <c r="G98" s="8">
        <f>IF($F98="","",INDEX('السياسات'!$C$5:$C$14,MATCH($F98,'السياسات'!$A$5:$A$14,0)))</f>
        <v/>
      </c>
      <c r="H98" s="8">
        <f>IF(OR($A98="",$D98=""),"",IF($F98="",$A98-$D98,$A98-IF(AND(INDEX('السياسات'!$D$5:$D$14,MATCH($F98,'السياسات'!$A$5:$A$14,0))="تاريخ التسليم",$E98&lt;&gt;""),$E98,$D98)))</f>
        <v/>
      </c>
      <c r="I98" s="7">
        <f>IF(OR($H98="",$G98=""),"",IF($H98&lt;=$G98,"نعم","لا"))</f>
        <v/>
      </c>
      <c r="J98" s="5" t="n"/>
      <c r="K98" s="9" t="n"/>
      <c r="L98" s="10">
        <f>IF(OR($A98="",$K98=""),"",IF($I98="لا",'القوائم'!$D$7,IF($K98&lt;='القوائم'!$E$5,'القوائم'!$D$5,IF($K98&lt;='القوائم'!$E$6,'القوائم'!$D$6,'القوائم'!$D$7))))</f>
        <v/>
      </c>
      <c r="M98" s="11">
        <f>IF($A98="","",WORKDAY($A98,'القوائم'!$G$5))</f>
        <v/>
      </c>
      <c r="N98" s="5" t="n"/>
      <c r="O98" s="4" t="n"/>
      <c r="P98" s="7">
        <f>IF(OR($M98="",$O98=""),"",IF($O98&lt;=$M98,"نعم","لا"))</f>
        <v/>
      </c>
      <c r="Q98" s="9" t="n"/>
      <c r="R98" s="5" t="n"/>
      <c r="S98" s="4" t="n"/>
      <c r="T98" s="4" t="n"/>
      <c r="U98" s="12">
        <f>IF($A98="","",IF($T98&lt;&gt;"","مغلق",IF($O98="",IF(TODAY()&gt;$M98,"القرار متأخر","بانتظار القرار"),IF(OR($N98="استرداد كامل",$N98="استرداد جزئي"),IF($S98="","استرداد بانتظار الإصدار",IF(TODAY()&gt;WORKDAY($S98,'القوائم'!$G$6),"تحقق وأغلق","تم إرسال الاسترداد")),"مفتوح"))))</f>
        <v/>
      </c>
      <c r="V98" s="5" t="n"/>
    </row>
    <row r="99">
      <c r="A99" s="4" t="n"/>
      <c r="B99" s="5" t="n"/>
      <c r="C99" s="6" t="n"/>
      <c r="D99" s="4" t="n"/>
      <c r="E99" s="4" t="n"/>
      <c r="F99" s="7">
        <f>IF($D99="","",IF(COUNTIF('السياسات'!$B$5:$B$14,"&lt;="&amp;$D99)=0,"",INDEX('السياسات'!$A$5:$A$14,COUNTIF('السياسات'!$B$5:$B$14,"&lt;="&amp;$D99))))</f>
        <v/>
      </c>
      <c r="G99" s="8">
        <f>IF($F99="","",INDEX('السياسات'!$C$5:$C$14,MATCH($F99,'السياسات'!$A$5:$A$14,0)))</f>
        <v/>
      </c>
      <c r="H99" s="8">
        <f>IF(OR($A99="",$D99=""),"",IF($F99="",$A99-$D99,$A99-IF(AND(INDEX('السياسات'!$D$5:$D$14,MATCH($F99,'السياسات'!$A$5:$A$14,0))="تاريخ التسليم",$E99&lt;&gt;""),$E99,$D99)))</f>
        <v/>
      </c>
      <c r="I99" s="7">
        <f>IF(OR($H99="",$G99=""),"",IF($H99&lt;=$G99,"نعم","لا"))</f>
        <v/>
      </c>
      <c r="J99" s="5" t="n"/>
      <c r="K99" s="9" t="n"/>
      <c r="L99" s="10">
        <f>IF(OR($A99="",$K99=""),"",IF($I99="لا",'القوائم'!$D$7,IF($K99&lt;='القوائم'!$E$5,'القوائم'!$D$5,IF($K99&lt;='القوائم'!$E$6,'القوائم'!$D$6,'القوائم'!$D$7))))</f>
        <v/>
      </c>
      <c r="M99" s="11">
        <f>IF($A99="","",WORKDAY($A99,'القوائم'!$G$5))</f>
        <v/>
      </c>
      <c r="N99" s="5" t="n"/>
      <c r="O99" s="4" t="n"/>
      <c r="P99" s="7">
        <f>IF(OR($M99="",$O99=""),"",IF($O99&lt;=$M99,"نعم","لا"))</f>
        <v/>
      </c>
      <c r="Q99" s="9" t="n"/>
      <c r="R99" s="5" t="n"/>
      <c r="S99" s="4" t="n"/>
      <c r="T99" s="4" t="n"/>
      <c r="U99" s="12">
        <f>IF($A99="","",IF($T99&lt;&gt;"","مغلق",IF($O99="",IF(TODAY()&gt;$M99,"القرار متأخر","بانتظار القرار"),IF(OR($N99="استرداد كامل",$N99="استرداد جزئي"),IF($S99="","استرداد بانتظار الإصدار",IF(TODAY()&gt;WORKDAY($S99,'القوائم'!$G$6),"تحقق وأغلق","تم إرسال الاسترداد")),"مفتوح"))))</f>
        <v/>
      </c>
      <c r="V99" s="5" t="n"/>
    </row>
    <row r="100">
      <c r="A100" s="4" t="n"/>
      <c r="B100" s="5" t="n"/>
      <c r="C100" s="6" t="n"/>
      <c r="D100" s="4" t="n"/>
      <c r="E100" s="4" t="n"/>
      <c r="F100" s="7">
        <f>IF($D100="","",IF(COUNTIF('السياسات'!$B$5:$B$14,"&lt;="&amp;$D100)=0,"",INDEX('السياسات'!$A$5:$A$14,COUNTIF('السياسات'!$B$5:$B$14,"&lt;="&amp;$D100))))</f>
        <v/>
      </c>
      <c r="G100" s="8">
        <f>IF($F100="","",INDEX('السياسات'!$C$5:$C$14,MATCH($F100,'السياسات'!$A$5:$A$14,0)))</f>
        <v/>
      </c>
      <c r="H100" s="8">
        <f>IF(OR($A100="",$D100=""),"",IF($F100="",$A100-$D100,$A100-IF(AND(INDEX('السياسات'!$D$5:$D$14,MATCH($F100,'السياسات'!$A$5:$A$14,0))="تاريخ التسليم",$E100&lt;&gt;""),$E100,$D100)))</f>
        <v/>
      </c>
      <c r="I100" s="7">
        <f>IF(OR($H100="",$G100=""),"",IF($H100&lt;=$G100,"نعم","لا"))</f>
        <v/>
      </c>
      <c r="J100" s="5" t="n"/>
      <c r="K100" s="9" t="n"/>
      <c r="L100" s="10">
        <f>IF(OR($A100="",$K100=""),"",IF($I100="لا",'القوائم'!$D$7,IF($K100&lt;='القوائم'!$E$5,'القوائم'!$D$5,IF($K100&lt;='القوائم'!$E$6,'القوائم'!$D$6,'القوائم'!$D$7))))</f>
        <v/>
      </c>
      <c r="M100" s="11">
        <f>IF($A100="","",WORKDAY($A100,'القوائم'!$G$5))</f>
        <v/>
      </c>
      <c r="N100" s="5" t="n"/>
      <c r="O100" s="4" t="n"/>
      <c r="P100" s="7">
        <f>IF(OR($M100="",$O100=""),"",IF($O100&lt;=$M100,"نعم","لا"))</f>
        <v/>
      </c>
      <c r="Q100" s="9" t="n"/>
      <c r="R100" s="5" t="n"/>
      <c r="S100" s="4" t="n"/>
      <c r="T100" s="4" t="n"/>
      <c r="U100" s="12">
        <f>IF($A100="","",IF($T100&lt;&gt;"","مغلق",IF($O100="",IF(TODAY()&gt;$M100,"القرار متأخر","بانتظار القرار"),IF(OR($N100="استرداد كامل",$N100="استرداد جزئي"),IF($S100="","استرداد بانتظار الإصدار",IF(TODAY()&gt;WORKDAY($S100,'القوائم'!$G$6),"تحقق وأغلق","تم إرسال الاسترداد")),"مفتوح"))))</f>
        <v/>
      </c>
      <c r="V100" s="5" t="n"/>
    </row>
    <row r="101">
      <c r="A101" s="4" t="n"/>
      <c r="B101" s="5" t="n"/>
      <c r="C101" s="6" t="n"/>
      <c r="D101" s="4" t="n"/>
      <c r="E101" s="4" t="n"/>
      <c r="F101" s="7">
        <f>IF($D101="","",IF(COUNTIF('السياسات'!$B$5:$B$14,"&lt;="&amp;$D101)=0,"",INDEX('السياسات'!$A$5:$A$14,COUNTIF('السياسات'!$B$5:$B$14,"&lt;="&amp;$D101))))</f>
        <v/>
      </c>
      <c r="G101" s="8">
        <f>IF($F101="","",INDEX('السياسات'!$C$5:$C$14,MATCH($F101,'السياسات'!$A$5:$A$14,0)))</f>
        <v/>
      </c>
      <c r="H101" s="8">
        <f>IF(OR($A101="",$D101=""),"",IF($F101="",$A101-$D101,$A101-IF(AND(INDEX('السياسات'!$D$5:$D$14,MATCH($F101,'السياسات'!$A$5:$A$14,0))="تاريخ التسليم",$E101&lt;&gt;""),$E101,$D101)))</f>
        <v/>
      </c>
      <c r="I101" s="7">
        <f>IF(OR($H101="",$G101=""),"",IF($H101&lt;=$G101,"نعم","لا"))</f>
        <v/>
      </c>
      <c r="J101" s="5" t="n"/>
      <c r="K101" s="9" t="n"/>
      <c r="L101" s="10">
        <f>IF(OR($A101="",$K101=""),"",IF($I101="لا",'القوائم'!$D$7,IF($K101&lt;='القوائم'!$E$5,'القوائم'!$D$5,IF($K101&lt;='القوائم'!$E$6,'القوائم'!$D$6,'القوائم'!$D$7))))</f>
        <v/>
      </c>
      <c r="M101" s="11">
        <f>IF($A101="","",WORKDAY($A101,'القوائم'!$G$5))</f>
        <v/>
      </c>
      <c r="N101" s="5" t="n"/>
      <c r="O101" s="4" t="n"/>
      <c r="P101" s="7">
        <f>IF(OR($M101="",$O101=""),"",IF($O101&lt;=$M101,"نعم","لا"))</f>
        <v/>
      </c>
      <c r="Q101" s="9" t="n"/>
      <c r="R101" s="5" t="n"/>
      <c r="S101" s="4" t="n"/>
      <c r="T101" s="4" t="n"/>
      <c r="U101" s="12">
        <f>IF($A101="","",IF($T101&lt;&gt;"","مغلق",IF($O101="",IF(TODAY()&gt;$M101,"القرار متأخر","بانتظار القرار"),IF(OR($N101="استرداد كامل",$N101="استرداد جزئي"),IF($S101="","استرداد بانتظار الإصدار",IF(TODAY()&gt;WORKDAY($S101,'القوائم'!$G$6),"تحقق وأغلق","تم إرسال الاسترداد")),"مفتوح"))))</f>
        <v/>
      </c>
      <c r="V101" s="5" t="n"/>
    </row>
    <row r="102">
      <c r="A102" s="4" t="n"/>
      <c r="B102" s="5" t="n"/>
      <c r="C102" s="6" t="n"/>
      <c r="D102" s="4" t="n"/>
      <c r="E102" s="4" t="n"/>
      <c r="F102" s="7">
        <f>IF($D102="","",IF(COUNTIF('السياسات'!$B$5:$B$14,"&lt;="&amp;$D102)=0,"",INDEX('السياسات'!$A$5:$A$14,COUNTIF('السياسات'!$B$5:$B$14,"&lt;="&amp;$D102))))</f>
        <v/>
      </c>
      <c r="G102" s="8">
        <f>IF($F102="","",INDEX('السياسات'!$C$5:$C$14,MATCH($F102,'السياسات'!$A$5:$A$14,0)))</f>
        <v/>
      </c>
      <c r="H102" s="8">
        <f>IF(OR($A102="",$D102=""),"",IF($F102="",$A102-$D102,$A102-IF(AND(INDEX('السياسات'!$D$5:$D$14,MATCH($F102,'السياسات'!$A$5:$A$14,0))="تاريخ التسليم",$E102&lt;&gt;""),$E102,$D102)))</f>
        <v/>
      </c>
      <c r="I102" s="7">
        <f>IF(OR($H102="",$G102=""),"",IF($H102&lt;=$G102,"نعم","لا"))</f>
        <v/>
      </c>
      <c r="J102" s="5" t="n"/>
      <c r="K102" s="9" t="n"/>
      <c r="L102" s="10">
        <f>IF(OR($A102="",$K102=""),"",IF($I102="لا",'القوائم'!$D$7,IF($K102&lt;='القوائم'!$E$5,'القوائم'!$D$5,IF($K102&lt;='القوائم'!$E$6,'القوائم'!$D$6,'القوائم'!$D$7))))</f>
        <v/>
      </c>
      <c r="M102" s="11">
        <f>IF($A102="","",WORKDAY($A102,'القوائم'!$G$5))</f>
        <v/>
      </c>
      <c r="N102" s="5" t="n"/>
      <c r="O102" s="4" t="n"/>
      <c r="P102" s="7">
        <f>IF(OR($M102="",$O102=""),"",IF($O102&lt;=$M102,"نعم","لا"))</f>
        <v/>
      </c>
      <c r="Q102" s="9" t="n"/>
      <c r="R102" s="5" t="n"/>
      <c r="S102" s="4" t="n"/>
      <c r="T102" s="4" t="n"/>
      <c r="U102" s="12">
        <f>IF($A102="","",IF($T102&lt;&gt;"","مغلق",IF($O102="",IF(TODAY()&gt;$M102,"القرار متأخر","بانتظار القرار"),IF(OR($N102="استرداد كامل",$N102="استرداد جزئي"),IF($S102="","استرداد بانتظار الإصدار",IF(TODAY()&gt;WORKDAY($S102,'القوائم'!$G$6),"تحقق وأغلق","تم إرسال الاسترداد")),"مفتوح"))))</f>
        <v/>
      </c>
      <c r="V102" s="5" t="n"/>
    </row>
    <row r="103">
      <c r="A103" s="4" t="n"/>
      <c r="B103" s="5" t="n"/>
      <c r="C103" s="6" t="n"/>
      <c r="D103" s="4" t="n"/>
      <c r="E103" s="4" t="n"/>
      <c r="F103" s="7">
        <f>IF($D103="","",IF(COUNTIF('السياسات'!$B$5:$B$14,"&lt;="&amp;$D103)=0,"",INDEX('السياسات'!$A$5:$A$14,COUNTIF('السياسات'!$B$5:$B$14,"&lt;="&amp;$D103))))</f>
        <v/>
      </c>
      <c r="G103" s="8">
        <f>IF($F103="","",INDEX('السياسات'!$C$5:$C$14,MATCH($F103,'السياسات'!$A$5:$A$14,0)))</f>
        <v/>
      </c>
      <c r="H103" s="8">
        <f>IF(OR($A103="",$D103=""),"",IF($F103="",$A103-$D103,$A103-IF(AND(INDEX('السياسات'!$D$5:$D$14,MATCH($F103,'السياسات'!$A$5:$A$14,0))="تاريخ التسليم",$E103&lt;&gt;""),$E103,$D103)))</f>
        <v/>
      </c>
      <c r="I103" s="7">
        <f>IF(OR($H103="",$G103=""),"",IF($H103&lt;=$G103,"نعم","لا"))</f>
        <v/>
      </c>
      <c r="J103" s="5" t="n"/>
      <c r="K103" s="9" t="n"/>
      <c r="L103" s="10">
        <f>IF(OR($A103="",$K103=""),"",IF($I103="لا",'القوائم'!$D$7,IF($K103&lt;='القوائم'!$E$5,'القوائم'!$D$5,IF($K103&lt;='القوائم'!$E$6,'القوائم'!$D$6,'القوائم'!$D$7))))</f>
        <v/>
      </c>
      <c r="M103" s="11">
        <f>IF($A103="","",WORKDAY($A103,'القوائم'!$G$5))</f>
        <v/>
      </c>
      <c r="N103" s="5" t="n"/>
      <c r="O103" s="4" t="n"/>
      <c r="P103" s="7">
        <f>IF(OR($M103="",$O103=""),"",IF($O103&lt;=$M103,"نعم","لا"))</f>
        <v/>
      </c>
      <c r="Q103" s="9" t="n"/>
      <c r="R103" s="5" t="n"/>
      <c r="S103" s="4" t="n"/>
      <c r="T103" s="4" t="n"/>
      <c r="U103" s="12">
        <f>IF($A103="","",IF($T103&lt;&gt;"","مغلق",IF($O103="",IF(TODAY()&gt;$M103,"القرار متأخر","بانتظار القرار"),IF(OR($N103="استرداد كامل",$N103="استرداد جزئي"),IF($S103="","استرداد بانتظار الإصدار",IF(TODAY()&gt;WORKDAY($S103,'القوائم'!$G$6),"تحقق وأغلق","تم إرسال الاسترداد")),"مفتوح"))))</f>
        <v/>
      </c>
      <c r="V103" s="5" t="n"/>
    </row>
    <row r="104">
      <c r="A104" s="4" t="n"/>
      <c r="B104" s="5" t="n"/>
      <c r="C104" s="6" t="n"/>
      <c r="D104" s="4" t="n"/>
      <c r="E104" s="4" t="n"/>
      <c r="F104" s="7">
        <f>IF($D104="","",IF(COUNTIF('السياسات'!$B$5:$B$14,"&lt;="&amp;$D104)=0,"",INDEX('السياسات'!$A$5:$A$14,COUNTIF('السياسات'!$B$5:$B$14,"&lt;="&amp;$D104))))</f>
        <v/>
      </c>
      <c r="G104" s="8">
        <f>IF($F104="","",INDEX('السياسات'!$C$5:$C$14,MATCH($F104,'السياسات'!$A$5:$A$14,0)))</f>
        <v/>
      </c>
      <c r="H104" s="8">
        <f>IF(OR($A104="",$D104=""),"",IF($F104="",$A104-$D104,$A104-IF(AND(INDEX('السياسات'!$D$5:$D$14,MATCH($F104,'السياسات'!$A$5:$A$14,0))="تاريخ التسليم",$E104&lt;&gt;""),$E104,$D104)))</f>
        <v/>
      </c>
      <c r="I104" s="7">
        <f>IF(OR($H104="",$G104=""),"",IF($H104&lt;=$G104,"نعم","لا"))</f>
        <v/>
      </c>
      <c r="J104" s="5" t="n"/>
      <c r="K104" s="9" t="n"/>
      <c r="L104" s="10">
        <f>IF(OR($A104="",$K104=""),"",IF($I104="لا",'القوائم'!$D$7,IF($K104&lt;='القوائم'!$E$5,'القوائم'!$D$5,IF($K104&lt;='القوائم'!$E$6,'القوائم'!$D$6,'القوائم'!$D$7))))</f>
        <v/>
      </c>
      <c r="M104" s="11">
        <f>IF($A104="","",WORKDAY($A104,'القوائم'!$G$5))</f>
        <v/>
      </c>
      <c r="N104" s="5" t="n"/>
      <c r="O104" s="4" t="n"/>
      <c r="P104" s="7">
        <f>IF(OR($M104="",$O104=""),"",IF($O104&lt;=$M104,"نعم","لا"))</f>
        <v/>
      </c>
      <c r="Q104" s="9" t="n"/>
      <c r="R104" s="5" t="n"/>
      <c r="S104" s="4" t="n"/>
      <c r="T104" s="4" t="n"/>
      <c r="U104" s="12">
        <f>IF($A104="","",IF($T104&lt;&gt;"","مغلق",IF($O104="",IF(TODAY()&gt;$M104,"القرار متأخر","بانتظار القرار"),IF(OR($N104="استرداد كامل",$N104="استرداد جزئي"),IF($S104="","استرداد بانتظار الإصدار",IF(TODAY()&gt;WORKDAY($S104,'القوائم'!$G$6),"تحقق وأغلق","تم إرسال الاسترداد")),"مفتوح"))))</f>
        <v/>
      </c>
      <c r="V104" s="5" t="n"/>
    </row>
    <row r="105">
      <c r="A105" s="4" t="n"/>
      <c r="B105" s="5" t="n"/>
      <c r="C105" s="6" t="n"/>
      <c r="D105" s="4" t="n"/>
      <c r="E105" s="4" t="n"/>
      <c r="F105" s="7">
        <f>IF($D105="","",IF(COUNTIF('السياسات'!$B$5:$B$14,"&lt;="&amp;$D105)=0,"",INDEX('السياسات'!$A$5:$A$14,COUNTIF('السياسات'!$B$5:$B$14,"&lt;="&amp;$D105))))</f>
        <v/>
      </c>
      <c r="G105" s="8">
        <f>IF($F105="","",INDEX('السياسات'!$C$5:$C$14,MATCH($F105,'السياسات'!$A$5:$A$14,0)))</f>
        <v/>
      </c>
      <c r="H105" s="8">
        <f>IF(OR($A105="",$D105=""),"",IF($F105="",$A105-$D105,$A105-IF(AND(INDEX('السياسات'!$D$5:$D$14,MATCH($F105,'السياسات'!$A$5:$A$14,0))="تاريخ التسليم",$E105&lt;&gt;""),$E105,$D105)))</f>
        <v/>
      </c>
      <c r="I105" s="7">
        <f>IF(OR($H105="",$G105=""),"",IF($H105&lt;=$G105,"نعم","لا"))</f>
        <v/>
      </c>
      <c r="J105" s="5" t="n"/>
      <c r="K105" s="9" t="n"/>
      <c r="L105" s="10">
        <f>IF(OR($A105="",$K105=""),"",IF($I105="لا",'القوائم'!$D$7,IF($K105&lt;='القوائم'!$E$5,'القوائم'!$D$5,IF($K105&lt;='القوائم'!$E$6,'القوائم'!$D$6,'القوائم'!$D$7))))</f>
        <v/>
      </c>
      <c r="M105" s="11">
        <f>IF($A105="","",WORKDAY($A105,'القوائم'!$G$5))</f>
        <v/>
      </c>
      <c r="N105" s="5" t="n"/>
      <c r="O105" s="4" t="n"/>
      <c r="P105" s="7">
        <f>IF(OR($M105="",$O105=""),"",IF($O105&lt;=$M105,"نعم","لا"))</f>
        <v/>
      </c>
      <c r="Q105" s="9" t="n"/>
      <c r="R105" s="5" t="n"/>
      <c r="S105" s="4" t="n"/>
      <c r="T105" s="4" t="n"/>
      <c r="U105" s="12">
        <f>IF($A105="","",IF($T105&lt;&gt;"","مغلق",IF($O105="",IF(TODAY()&gt;$M105,"القرار متأخر","بانتظار القرار"),IF(OR($N105="استرداد كامل",$N105="استرداد جزئي"),IF($S105="","استرداد بانتظار الإصدار",IF(TODAY()&gt;WORKDAY($S105,'القوائم'!$G$6),"تحقق وأغلق","تم إرسال الاسترداد")),"مفتوح"))))</f>
        <v/>
      </c>
      <c r="V105" s="5" t="n"/>
    </row>
    <row r="106">
      <c r="A106" s="4" t="n"/>
      <c r="B106" s="5" t="n"/>
      <c r="C106" s="6" t="n"/>
      <c r="D106" s="4" t="n"/>
      <c r="E106" s="4" t="n"/>
      <c r="F106" s="7">
        <f>IF($D106="","",IF(COUNTIF('السياسات'!$B$5:$B$14,"&lt;="&amp;$D106)=0,"",INDEX('السياسات'!$A$5:$A$14,COUNTIF('السياسات'!$B$5:$B$14,"&lt;="&amp;$D106))))</f>
        <v/>
      </c>
      <c r="G106" s="8">
        <f>IF($F106="","",INDEX('السياسات'!$C$5:$C$14,MATCH($F106,'السياسات'!$A$5:$A$14,0)))</f>
        <v/>
      </c>
      <c r="H106" s="8">
        <f>IF(OR($A106="",$D106=""),"",IF($F106="",$A106-$D106,$A106-IF(AND(INDEX('السياسات'!$D$5:$D$14,MATCH($F106,'السياسات'!$A$5:$A$14,0))="تاريخ التسليم",$E106&lt;&gt;""),$E106,$D106)))</f>
        <v/>
      </c>
      <c r="I106" s="7">
        <f>IF(OR($H106="",$G106=""),"",IF($H106&lt;=$G106,"نعم","لا"))</f>
        <v/>
      </c>
      <c r="J106" s="5" t="n"/>
      <c r="K106" s="9" t="n"/>
      <c r="L106" s="10">
        <f>IF(OR($A106="",$K106=""),"",IF($I106="لا",'القوائم'!$D$7,IF($K106&lt;='القوائم'!$E$5,'القوائم'!$D$5,IF($K106&lt;='القوائم'!$E$6,'القوائم'!$D$6,'القوائم'!$D$7))))</f>
        <v/>
      </c>
      <c r="M106" s="11">
        <f>IF($A106="","",WORKDAY($A106,'القوائم'!$G$5))</f>
        <v/>
      </c>
      <c r="N106" s="5" t="n"/>
      <c r="O106" s="4" t="n"/>
      <c r="P106" s="7">
        <f>IF(OR($M106="",$O106=""),"",IF($O106&lt;=$M106,"نعم","لا"))</f>
        <v/>
      </c>
      <c r="Q106" s="9" t="n"/>
      <c r="R106" s="5" t="n"/>
      <c r="S106" s="4" t="n"/>
      <c r="T106" s="4" t="n"/>
      <c r="U106" s="12">
        <f>IF($A106="","",IF($T106&lt;&gt;"","مغلق",IF($O106="",IF(TODAY()&gt;$M106,"القرار متأخر","بانتظار القرار"),IF(OR($N106="استرداد كامل",$N106="استرداد جزئي"),IF($S106="","استرداد بانتظار الإصدار",IF(TODAY()&gt;WORKDAY($S106,'القوائم'!$G$6),"تحقق وأغلق","تم إرسال الاسترداد")),"مفتوح"))))</f>
        <v/>
      </c>
      <c r="V106" s="5" t="n"/>
    </row>
    <row r="107">
      <c r="A107" s="4" t="n"/>
      <c r="B107" s="5" t="n"/>
      <c r="C107" s="6" t="n"/>
      <c r="D107" s="4" t="n"/>
      <c r="E107" s="4" t="n"/>
      <c r="F107" s="7">
        <f>IF($D107="","",IF(COUNTIF('السياسات'!$B$5:$B$14,"&lt;="&amp;$D107)=0,"",INDEX('السياسات'!$A$5:$A$14,COUNTIF('السياسات'!$B$5:$B$14,"&lt;="&amp;$D107))))</f>
        <v/>
      </c>
      <c r="G107" s="8">
        <f>IF($F107="","",INDEX('السياسات'!$C$5:$C$14,MATCH($F107,'السياسات'!$A$5:$A$14,0)))</f>
        <v/>
      </c>
      <c r="H107" s="8">
        <f>IF(OR($A107="",$D107=""),"",IF($F107="",$A107-$D107,$A107-IF(AND(INDEX('السياسات'!$D$5:$D$14,MATCH($F107,'السياسات'!$A$5:$A$14,0))="تاريخ التسليم",$E107&lt;&gt;""),$E107,$D107)))</f>
        <v/>
      </c>
      <c r="I107" s="7">
        <f>IF(OR($H107="",$G107=""),"",IF($H107&lt;=$G107,"نعم","لا"))</f>
        <v/>
      </c>
      <c r="J107" s="5" t="n"/>
      <c r="K107" s="9" t="n"/>
      <c r="L107" s="10">
        <f>IF(OR($A107="",$K107=""),"",IF($I107="لا",'القوائم'!$D$7,IF($K107&lt;='القوائم'!$E$5,'القوائم'!$D$5,IF($K107&lt;='القوائم'!$E$6,'القوائم'!$D$6,'القوائم'!$D$7))))</f>
        <v/>
      </c>
      <c r="M107" s="11">
        <f>IF($A107="","",WORKDAY($A107,'القوائم'!$G$5))</f>
        <v/>
      </c>
      <c r="N107" s="5" t="n"/>
      <c r="O107" s="4" t="n"/>
      <c r="P107" s="7">
        <f>IF(OR($M107="",$O107=""),"",IF($O107&lt;=$M107,"نعم","لا"))</f>
        <v/>
      </c>
      <c r="Q107" s="9" t="n"/>
      <c r="R107" s="5" t="n"/>
      <c r="S107" s="4" t="n"/>
      <c r="T107" s="4" t="n"/>
      <c r="U107" s="12">
        <f>IF($A107="","",IF($T107&lt;&gt;"","مغلق",IF($O107="",IF(TODAY()&gt;$M107,"القرار متأخر","بانتظار القرار"),IF(OR($N107="استرداد كامل",$N107="استرداد جزئي"),IF($S107="","استرداد بانتظار الإصدار",IF(TODAY()&gt;WORKDAY($S107,'القوائم'!$G$6),"تحقق وأغلق","تم إرسال الاسترداد")),"مفتوح"))))</f>
        <v/>
      </c>
      <c r="V107" s="5" t="n"/>
    </row>
    <row r="108">
      <c r="A108" s="4" t="n"/>
      <c r="B108" s="5" t="n"/>
      <c r="C108" s="6" t="n"/>
      <c r="D108" s="4" t="n"/>
      <c r="E108" s="4" t="n"/>
      <c r="F108" s="7">
        <f>IF($D108="","",IF(COUNTIF('السياسات'!$B$5:$B$14,"&lt;="&amp;$D108)=0,"",INDEX('السياسات'!$A$5:$A$14,COUNTIF('السياسات'!$B$5:$B$14,"&lt;="&amp;$D108))))</f>
        <v/>
      </c>
      <c r="G108" s="8">
        <f>IF($F108="","",INDEX('السياسات'!$C$5:$C$14,MATCH($F108,'السياسات'!$A$5:$A$14,0)))</f>
        <v/>
      </c>
      <c r="H108" s="8">
        <f>IF(OR($A108="",$D108=""),"",IF($F108="",$A108-$D108,$A108-IF(AND(INDEX('السياسات'!$D$5:$D$14,MATCH($F108,'السياسات'!$A$5:$A$14,0))="تاريخ التسليم",$E108&lt;&gt;""),$E108,$D108)))</f>
        <v/>
      </c>
      <c r="I108" s="7">
        <f>IF(OR($H108="",$G108=""),"",IF($H108&lt;=$G108,"نعم","لا"))</f>
        <v/>
      </c>
      <c r="J108" s="5" t="n"/>
      <c r="K108" s="9" t="n"/>
      <c r="L108" s="10">
        <f>IF(OR($A108="",$K108=""),"",IF($I108="لا",'القوائم'!$D$7,IF($K108&lt;='القوائم'!$E$5,'القوائم'!$D$5,IF($K108&lt;='القوائم'!$E$6,'القوائم'!$D$6,'القوائم'!$D$7))))</f>
        <v/>
      </c>
      <c r="M108" s="11">
        <f>IF($A108="","",WORKDAY($A108,'القوائم'!$G$5))</f>
        <v/>
      </c>
      <c r="N108" s="5" t="n"/>
      <c r="O108" s="4" t="n"/>
      <c r="P108" s="7">
        <f>IF(OR($M108="",$O108=""),"",IF($O108&lt;=$M108,"نعم","لا"))</f>
        <v/>
      </c>
      <c r="Q108" s="9" t="n"/>
      <c r="R108" s="5" t="n"/>
      <c r="S108" s="4" t="n"/>
      <c r="T108" s="4" t="n"/>
      <c r="U108" s="12">
        <f>IF($A108="","",IF($T108&lt;&gt;"","مغلق",IF($O108="",IF(TODAY()&gt;$M108,"القرار متأخر","بانتظار القرار"),IF(OR($N108="استرداد كامل",$N108="استرداد جزئي"),IF($S108="","استرداد بانتظار الإصدار",IF(TODAY()&gt;WORKDAY($S108,'القوائم'!$G$6),"تحقق وأغلق","تم إرسال الاسترداد")),"مفتوح"))))</f>
        <v/>
      </c>
      <c r="V108" s="5" t="n"/>
    </row>
    <row r="109">
      <c r="A109" s="4" t="n"/>
      <c r="B109" s="5" t="n"/>
      <c r="C109" s="6" t="n"/>
      <c r="D109" s="4" t="n"/>
      <c r="E109" s="4" t="n"/>
      <c r="F109" s="7">
        <f>IF($D109="","",IF(COUNTIF('السياسات'!$B$5:$B$14,"&lt;="&amp;$D109)=0,"",INDEX('السياسات'!$A$5:$A$14,COUNTIF('السياسات'!$B$5:$B$14,"&lt;="&amp;$D109))))</f>
        <v/>
      </c>
      <c r="G109" s="8">
        <f>IF($F109="","",INDEX('السياسات'!$C$5:$C$14,MATCH($F109,'السياسات'!$A$5:$A$14,0)))</f>
        <v/>
      </c>
      <c r="H109" s="8">
        <f>IF(OR($A109="",$D109=""),"",IF($F109="",$A109-$D109,$A109-IF(AND(INDEX('السياسات'!$D$5:$D$14,MATCH($F109,'السياسات'!$A$5:$A$14,0))="تاريخ التسليم",$E109&lt;&gt;""),$E109,$D109)))</f>
        <v/>
      </c>
      <c r="I109" s="7">
        <f>IF(OR($H109="",$G109=""),"",IF($H109&lt;=$G109,"نعم","لا"))</f>
        <v/>
      </c>
      <c r="J109" s="5" t="n"/>
      <c r="K109" s="9" t="n"/>
      <c r="L109" s="10">
        <f>IF(OR($A109="",$K109=""),"",IF($I109="لا",'القوائم'!$D$7,IF($K109&lt;='القوائم'!$E$5,'القوائم'!$D$5,IF($K109&lt;='القوائم'!$E$6,'القوائم'!$D$6,'القوائم'!$D$7))))</f>
        <v/>
      </c>
      <c r="M109" s="11">
        <f>IF($A109="","",WORKDAY($A109,'القوائم'!$G$5))</f>
        <v/>
      </c>
      <c r="N109" s="5" t="n"/>
      <c r="O109" s="4" t="n"/>
      <c r="P109" s="7">
        <f>IF(OR($M109="",$O109=""),"",IF($O109&lt;=$M109,"نعم","لا"))</f>
        <v/>
      </c>
      <c r="Q109" s="9" t="n"/>
      <c r="R109" s="5" t="n"/>
      <c r="S109" s="4" t="n"/>
      <c r="T109" s="4" t="n"/>
      <c r="U109" s="12">
        <f>IF($A109="","",IF($T109&lt;&gt;"","مغلق",IF($O109="",IF(TODAY()&gt;$M109,"القرار متأخر","بانتظار القرار"),IF(OR($N109="استرداد كامل",$N109="استرداد جزئي"),IF($S109="","استرداد بانتظار الإصدار",IF(TODAY()&gt;WORKDAY($S109,'القوائم'!$G$6),"تحقق وأغلق","تم إرسال الاسترداد")),"مفتوح"))))</f>
        <v/>
      </c>
      <c r="V109" s="5" t="n"/>
    </row>
    <row r="110">
      <c r="A110" s="4" t="n"/>
      <c r="B110" s="5" t="n"/>
      <c r="C110" s="6" t="n"/>
      <c r="D110" s="4" t="n"/>
      <c r="E110" s="4" t="n"/>
      <c r="F110" s="7">
        <f>IF($D110="","",IF(COUNTIF('السياسات'!$B$5:$B$14,"&lt;="&amp;$D110)=0,"",INDEX('السياسات'!$A$5:$A$14,COUNTIF('السياسات'!$B$5:$B$14,"&lt;="&amp;$D110))))</f>
        <v/>
      </c>
      <c r="G110" s="8">
        <f>IF($F110="","",INDEX('السياسات'!$C$5:$C$14,MATCH($F110,'السياسات'!$A$5:$A$14,0)))</f>
        <v/>
      </c>
      <c r="H110" s="8">
        <f>IF(OR($A110="",$D110=""),"",IF($F110="",$A110-$D110,$A110-IF(AND(INDEX('السياسات'!$D$5:$D$14,MATCH($F110,'السياسات'!$A$5:$A$14,0))="تاريخ التسليم",$E110&lt;&gt;""),$E110,$D110)))</f>
        <v/>
      </c>
      <c r="I110" s="7">
        <f>IF(OR($H110="",$G110=""),"",IF($H110&lt;=$G110,"نعم","لا"))</f>
        <v/>
      </c>
      <c r="J110" s="5" t="n"/>
      <c r="K110" s="9" t="n"/>
      <c r="L110" s="10">
        <f>IF(OR($A110="",$K110=""),"",IF($I110="لا",'القوائم'!$D$7,IF($K110&lt;='القوائم'!$E$5,'القوائم'!$D$5,IF($K110&lt;='القوائم'!$E$6,'القوائم'!$D$6,'القوائم'!$D$7))))</f>
        <v/>
      </c>
      <c r="M110" s="11">
        <f>IF($A110="","",WORKDAY($A110,'القوائم'!$G$5))</f>
        <v/>
      </c>
      <c r="N110" s="5" t="n"/>
      <c r="O110" s="4" t="n"/>
      <c r="P110" s="7">
        <f>IF(OR($M110="",$O110=""),"",IF($O110&lt;=$M110,"نعم","لا"))</f>
        <v/>
      </c>
      <c r="Q110" s="9" t="n"/>
      <c r="R110" s="5" t="n"/>
      <c r="S110" s="4" t="n"/>
      <c r="T110" s="4" t="n"/>
      <c r="U110" s="12">
        <f>IF($A110="","",IF($T110&lt;&gt;"","مغلق",IF($O110="",IF(TODAY()&gt;$M110,"القرار متأخر","بانتظار القرار"),IF(OR($N110="استرداد كامل",$N110="استرداد جزئي"),IF($S110="","استرداد بانتظار الإصدار",IF(TODAY()&gt;WORKDAY($S110,'القوائم'!$G$6),"تحقق وأغلق","تم إرسال الاسترداد")),"مفتوح"))))</f>
        <v/>
      </c>
      <c r="V110" s="5" t="n"/>
    </row>
    <row r="111">
      <c r="A111" s="4" t="n"/>
      <c r="B111" s="5" t="n"/>
      <c r="C111" s="6" t="n"/>
      <c r="D111" s="4" t="n"/>
      <c r="E111" s="4" t="n"/>
      <c r="F111" s="7">
        <f>IF($D111="","",IF(COUNTIF('السياسات'!$B$5:$B$14,"&lt;="&amp;$D111)=0,"",INDEX('السياسات'!$A$5:$A$14,COUNTIF('السياسات'!$B$5:$B$14,"&lt;="&amp;$D111))))</f>
        <v/>
      </c>
      <c r="G111" s="8">
        <f>IF($F111="","",INDEX('السياسات'!$C$5:$C$14,MATCH($F111,'السياسات'!$A$5:$A$14,0)))</f>
        <v/>
      </c>
      <c r="H111" s="8">
        <f>IF(OR($A111="",$D111=""),"",IF($F111="",$A111-$D111,$A111-IF(AND(INDEX('السياسات'!$D$5:$D$14,MATCH($F111,'السياسات'!$A$5:$A$14,0))="تاريخ التسليم",$E111&lt;&gt;""),$E111,$D111)))</f>
        <v/>
      </c>
      <c r="I111" s="7">
        <f>IF(OR($H111="",$G111=""),"",IF($H111&lt;=$G111,"نعم","لا"))</f>
        <v/>
      </c>
      <c r="J111" s="5" t="n"/>
      <c r="K111" s="9" t="n"/>
      <c r="L111" s="10">
        <f>IF(OR($A111="",$K111=""),"",IF($I111="لا",'القوائم'!$D$7,IF($K111&lt;='القوائم'!$E$5,'القوائم'!$D$5,IF($K111&lt;='القوائم'!$E$6,'القوائم'!$D$6,'القوائم'!$D$7))))</f>
        <v/>
      </c>
      <c r="M111" s="11">
        <f>IF($A111="","",WORKDAY($A111,'القوائم'!$G$5))</f>
        <v/>
      </c>
      <c r="N111" s="5" t="n"/>
      <c r="O111" s="4" t="n"/>
      <c r="P111" s="7">
        <f>IF(OR($M111="",$O111=""),"",IF($O111&lt;=$M111,"نعم","لا"))</f>
        <v/>
      </c>
      <c r="Q111" s="9" t="n"/>
      <c r="R111" s="5" t="n"/>
      <c r="S111" s="4" t="n"/>
      <c r="T111" s="4" t="n"/>
      <c r="U111" s="12">
        <f>IF($A111="","",IF($T111&lt;&gt;"","مغلق",IF($O111="",IF(TODAY()&gt;$M111,"القرار متأخر","بانتظار القرار"),IF(OR($N111="استرداد كامل",$N111="استرداد جزئي"),IF($S111="","استرداد بانتظار الإصدار",IF(TODAY()&gt;WORKDAY($S111,'القوائم'!$G$6),"تحقق وأغلق","تم إرسال الاسترداد")),"مفتوح"))))</f>
        <v/>
      </c>
      <c r="V111" s="5" t="n"/>
    </row>
    <row r="112">
      <c r="A112" s="4" t="n"/>
      <c r="B112" s="5" t="n"/>
      <c r="C112" s="6" t="n"/>
      <c r="D112" s="4" t="n"/>
      <c r="E112" s="4" t="n"/>
      <c r="F112" s="7">
        <f>IF($D112="","",IF(COUNTIF('السياسات'!$B$5:$B$14,"&lt;="&amp;$D112)=0,"",INDEX('السياسات'!$A$5:$A$14,COUNTIF('السياسات'!$B$5:$B$14,"&lt;="&amp;$D112))))</f>
        <v/>
      </c>
      <c r="G112" s="8">
        <f>IF($F112="","",INDEX('السياسات'!$C$5:$C$14,MATCH($F112,'السياسات'!$A$5:$A$14,0)))</f>
        <v/>
      </c>
      <c r="H112" s="8">
        <f>IF(OR($A112="",$D112=""),"",IF($F112="",$A112-$D112,$A112-IF(AND(INDEX('السياسات'!$D$5:$D$14,MATCH($F112,'السياسات'!$A$5:$A$14,0))="تاريخ التسليم",$E112&lt;&gt;""),$E112,$D112)))</f>
        <v/>
      </c>
      <c r="I112" s="7">
        <f>IF(OR($H112="",$G112=""),"",IF($H112&lt;=$G112,"نعم","لا"))</f>
        <v/>
      </c>
      <c r="J112" s="5" t="n"/>
      <c r="K112" s="9" t="n"/>
      <c r="L112" s="10">
        <f>IF(OR($A112="",$K112=""),"",IF($I112="لا",'القوائم'!$D$7,IF($K112&lt;='القوائم'!$E$5,'القوائم'!$D$5,IF($K112&lt;='القوائم'!$E$6,'القوائم'!$D$6,'القوائم'!$D$7))))</f>
        <v/>
      </c>
      <c r="M112" s="11">
        <f>IF($A112="","",WORKDAY($A112,'القوائم'!$G$5))</f>
        <v/>
      </c>
      <c r="N112" s="5" t="n"/>
      <c r="O112" s="4" t="n"/>
      <c r="P112" s="7">
        <f>IF(OR($M112="",$O112=""),"",IF($O112&lt;=$M112,"نعم","لا"))</f>
        <v/>
      </c>
      <c r="Q112" s="9" t="n"/>
      <c r="R112" s="5" t="n"/>
      <c r="S112" s="4" t="n"/>
      <c r="T112" s="4" t="n"/>
      <c r="U112" s="12">
        <f>IF($A112="","",IF($T112&lt;&gt;"","مغلق",IF($O112="",IF(TODAY()&gt;$M112,"القرار متأخر","بانتظار القرار"),IF(OR($N112="استرداد كامل",$N112="استرداد جزئي"),IF($S112="","استرداد بانتظار الإصدار",IF(TODAY()&gt;WORKDAY($S112,'القوائم'!$G$6),"تحقق وأغلق","تم إرسال الاسترداد")),"مفتوح"))))</f>
        <v/>
      </c>
      <c r="V112" s="5" t="n"/>
    </row>
    <row r="113">
      <c r="A113" s="4" t="n"/>
      <c r="B113" s="5" t="n"/>
      <c r="C113" s="6" t="n"/>
      <c r="D113" s="4" t="n"/>
      <c r="E113" s="4" t="n"/>
      <c r="F113" s="7">
        <f>IF($D113="","",IF(COUNTIF('السياسات'!$B$5:$B$14,"&lt;="&amp;$D113)=0,"",INDEX('السياسات'!$A$5:$A$14,COUNTIF('السياسات'!$B$5:$B$14,"&lt;="&amp;$D113))))</f>
        <v/>
      </c>
      <c r="G113" s="8">
        <f>IF($F113="","",INDEX('السياسات'!$C$5:$C$14,MATCH($F113,'السياسات'!$A$5:$A$14,0)))</f>
        <v/>
      </c>
      <c r="H113" s="8">
        <f>IF(OR($A113="",$D113=""),"",IF($F113="",$A113-$D113,$A113-IF(AND(INDEX('السياسات'!$D$5:$D$14,MATCH($F113,'السياسات'!$A$5:$A$14,0))="تاريخ التسليم",$E113&lt;&gt;""),$E113,$D113)))</f>
        <v/>
      </c>
      <c r="I113" s="7">
        <f>IF(OR($H113="",$G113=""),"",IF($H113&lt;=$G113,"نعم","لا"))</f>
        <v/>
      </c>
      <c r="J113" s="5" t="n"/>
      <c r="K113" s="9" t="n"/>
      <c r="L113" s="10">
        <f>IF(OR($A113="",$K113=""),"",IF($I113="لا",'القوائم'!$D$7,IF($K113&lt;='القوائم'!$E$5,'القوائم'!$D$5,IF($K113&lt;='القوائم'!$E$6,'القوائم'!$D$6,'القوائم'!$D$7))))</f>
        <v/>
      </c>
      <c r="M113" s="11">
        <f>IF($A113="","",WORKDAY($A113,'القوائم'!$G$5))</f>
        <v/>
      </c>
      <c r="N113" s="5" t="n"/>
      <c r="O113" s="4" t="n"/>
      <c r="P113" s="7">
        <f>IF(OR($M113="",$O113=""),"",IF($O113&lt;=$M113,"نعم","لا"))</f>
        <v/>
      </c>
      <c r="Q113" s="9" t="n"/>
      <c r="R113" s="5" t="n"/>
      <c r="S113" s="4" t="n"/>
      <c r="T113" s="4" t="n"/>
      <c r="U113" s="12">
        <f>IF($A113="","",IF($T113&lt;&gt;"","مغلق",IF($O113="",IF(TODAY()&gt;$M113,"القرار متأخر","بانتظار القرار"),IF(OR($N113="استرداد كامل",$N113="استرداد جزئي"),IF($S113="","استرداد بانتظار الإصدار",IF(TODAY()&gt;WORKDAY($S113,'القوائم'!$G$6),"تحقق وأغلق","تم إرسال الاسترداد")),"مفتوح"))))</f>
        <v/>
      </c>
      <c r="V113" s="5" t="n"/>
    </row>
    <row r="114">
      <c r="A114" s="4" t="n"/>
      <c r="B114" s="5" t="n"/>
      <c r="C114" s="6" t="n"/>
      <c r="D114" s="4" t="n"/>
      <c r="E114" s="4" t="n"/>
      <c r="F114" s="7">
        <f>IF($D114="","",IF(COUNTIF('السياسات'!$B$5:$B$14,"&lt;="&amp;$D114)=0,"",INDEX('السياسات'!$A$5:$A$14,COUNTIF('السياسات'!$B$5:$B$14,"&lt;="&amp;$D114))))</f>
        <v/>
      </c>
      <c r="G114" s="8">
        <f>IF($F114="","",INDEX('السياسات'!$C$5:$C$14,MATCH($F114,'السياسات'!$A$5:$A$14,0)))</f>
        <v/>
      </c>
      <c r="H114" s="8">
        <f>IF(OR($A114="",$D114=""),"",IF($F114="",$A114-$D114,$A114-IF(AND(INDEX('السياسات'!$D$5:$D$14,MATCH($F114,'السياسات'!$A$5:$A$14,0))="تاريخ التسليم",$E114&lt;&gt;""),$E114,$D114)))</f>
        <v/>
      </c>
      <c r="I114" s="7">
        <f>IF(OR($H114="",$G114=""),"",IF($H114&lt;=$G114,"نعم","لا"))</f>
        <v/>
      </c>
      <c r="J114" s="5" t="n"/>
      <c r="K114" s="9" t="n"/>
      <c r="L114" s="10">
        <f>IF(OR($A114="",$K114=""),"",IF($I114="لا",'القوائم'!$D$7,IF($K114&lt;='القوائم'!$E$5,'القوائم'!$D$5,IF($K114&lt;='القوائم'!$E$6,'القوائم'!$D$6,'القوائم'!$D$7))))</f>
        <v/>
      </c>
      <c r="M114" s="11">
        <f>IF($A114="","",WORKDAY($A114,'القوائم'!$G$5))</f>
        <v/>
      </c>
      <c r="N114" s="5" t="n"/>
      <c r="O114" s="4" t="n"/>
      <c r="P114" s="7">
        <f>IF(OR($M114="",$O114=""),"",IF($O114&lt;=$M114,"نعم","لا"))</f>
        <v/>
      </c>
      <c r="Q114" s="9" t="n"/>
      <c r="R114" s="5" t="n"/>
      <c r="S114" s="4" t="n"/>
      <c r="T114" s="4" t="n"/>
      <c r="U114" s="12">
        <f>IF($A114="","",IF($T114&lt;&gt;"","مغلق",IF($O114="",IF(TODAY()&gt;$M114,"القرار متأخر","بانتظار القرار"),IF(OR($N114="استرداد كامل",$N114="استرداد جزئي"),IF($S114="","استرداد بانتظار الإصدار",IF(TODAY()&gt;WORKDAY($S114,'القوائم'!$G$6),"تحقق وأغلق","تم إرسال الاسترداد")),"مفتوح"))))</f>
        <v/>
      </c>
      <c r="V114" s="5" t="n"/>
    </row>
    <row r="115">
      <c r="A115" s="4" t="n"/>
      <c r="B115" s="5" t="n"/>
      <c r="C115" s="6" t="n"/>
      <c r="D115" s="4" t="n"/>
      <c r="E115" s="4" t="n"/>
      <c r="F115" s="7">
        <f>IF($D115="","",IF(COUNTIF('السياسات'!$B$5:$B$14,"&lt;="&amp;$D115)=0,"",INDEX('السياسات'!$A$5:$A$14,COUNTIF('السياسات'!$B$5:$B$14,"&lt;="&amp;$D115))))</f>
        <v/>
      </c>
      <c r="G115" s="8">
        <f>IF($F115="","",INDEX('السياسات'!$C$5:$C$14,MATCH($F115,'السياسات'!$A$5:$A$14,0)))</f>
        <v/>
      </c>
      <c r="H115" s="8">
        <f>IF(OR($A115="",$D115=""),"",IF($F115="",$A115-$D115,$A115-IF(AND(INDEX('السياسات'!$D$5:$D$14,MATCH($F115,'السياسات'!$A$5:$A$14,0))="تاريخ التسليم",$E115&lt;&gt;""),$E115,$D115)))</f>
        <v/>
      </c>
      <c r="I115" s="7">
        <f>IF(OR($H115="",$G115=""),"",IF($H115&lt;=$G115,"نعم","لا"))</f>
        <v/>
      </c>
      <c r="J115" s="5" t="n"/>
      <c r="K115" s="9" t="n"/>
      <c r="L115" s="10">
        <f>IF(OR($A115="",$K115=""),"",IF($I115="لا",'القوائم'!$D$7,IF($K115&lt;='القوائم'!$E$5,'القوائم'!$D$5,IF($K115&lt;='القوائم'!$E$6,'القوائم'!$D$6,'القوائم'!$D$7))))</f>
        <v/>
      </c>
      <c r="M115" s="11">
        <f>IF($A115="","",WORKDAY($A115,'القوائم'!$G$5))</f>
        <v/>
      </c>
      <c r="N115" s="5" t="n"/>
      <c r="O115" s="4" t="n"/>
      <c r="P115" s="7">
        <f>IF(OR($M115="",$O115=""),"",IF($O115&lt;=$M115,"نعم","لا"))</f>
        <v/>
      </c>
      <c r="Q115" s="9" t="n"/>
      <c r="R115" s="5" t="n"/>
      <c r="S115" s="4" t="n"/>
      <c r="T115" s="4" t="n"/>
      <c r="U115" s="12">
        <f>IF($A115="","",IF($T115&lt;&gt;"","مغلق",IF($O115="",IF(TODAY()&gt;$M115,"القرار متأخر","بانتظار القرار"),IF(OR($N115="استرداد كامل",$N115="استرداد جزئي"),IF($S115="","استرداد بانتظار الإصدار",IF(TODAY()&gt;WORKDAY($S115,'القوائم'!$G$6),"تحقق وأغلق","تم إرسال الاسترداد")),"مفتوح"))))</f>
        <v/>
      </c>
      <c r="V115" s="5" t="n"/>
    </row>
    <row r="116">
      <c r="A116" s="4" t="n"/>
      <c r="B116" s="5" t="n"/>
      <c r="C116" s="6" t="n"/>
      <c r="D116" s="4" t="n"/>
      <c r="E116" s="4" t="n"/>
      <c r="F116" s="7">
        <f>IF($D116="","",IF(COUNTIF('السياسات'!$B$5:$B$14,"&lt;="&amp;$D116)=0,"",INDEX('السياسات'!$A$5:$A$14,COUNTIF('السياسات'!$B$5:$B$14,"&lt;="&amp;$D116))))</f>
        <v/>
      </c>
      <c r="G116" s="8">
        <f>IF($F116="","",INDEX('السياسات'!$C$5:$C$14,MATCH($F116,'السياسات'!$A$5:$A$14,0)))</f>
        <v/>
      </c>
      <c r="H116" s="8">
        <f>IF(OR($A116="",$D116=""),"",IF($F116="",$A116-$D116,$A116-IF(AND(INDEX('السياسات'!$D$5:$D$14,MATCH($F116,'السياسات'!$A$5:$A$14,0))="تاريخ التسليم",$E116&lt;&gt;""),$E116,$D116)))</f>
        <v/>
      </c>
      <c r="I116" s="7">
        <f>IF(OR($H116="",$G116=""),"",IF($H116&lt;=$G116,"نعم","لا"))</f>
        <v/>
      </c>
      <c r="J116" s="5" t="n"/>
      <c r="K116" s="9" t="n"/>
      <c r="L116" s="10">
        <f>IF(OR($A116="",$K116=""),"",IF($I116="لا",'القوائم'!$D$7,IF($K116&lt;='القوائم'!$E$5,'القوائم'!$D$5,IF($K116&lt;='القوائم'!$E$6,'القوائم'!$D$6,'القوائم'!$D$7))))</f>
        <v/>
      </c>
      <c r="M116" s="11">
        <f>IF($A116="","",WORKDAY($A116,'القوائم'!$G$5))</f>
        <v/>
      </c>
      <c r="N116" s="5" t="n"/>
      <c r="O116" s="4" t="n"/>
      <c r="P116" s="7">
        <f>IF(OR($M116="",$O116=""),"",IF($O116&lt;=$M116,"نعم","لا"))</f>
        <v/>
      </c>
      <c r="Q116" s="9" t="n"/>
      <c r="R116" s="5" t="n"/>
      <c r="S116" s="4" t="n"/>
      <c r="T116" s="4" t="n"/>
      <c r="U116" s="12">
        <f>IF($A116="","",IF($T116&lt;&gt;"","مغلق",IF($O116="",IF(TODAY()&gt;$M116,"القرار متأخر","بانتظار القرار"),IF(OR($N116="استرداد كامل",$N116="استرداد جزئي"),IF($S116="","استرداد بانتظار الإصدار",IF(TODAY()&gt;WORKDAY($S116,'القوائم'!$G$6),"تحقق وأغلق","تم إرسال الاسترداد")),"مفتوح"))))</f>
        <v/>
      </c>
      <c r="V116" s="5" t="n"/>
    </row>
    <row r="117">
      <c r="A117" s="4" t="n"/>
      <c r="B117" s="5" t="n"/>
      <c r="C117" s="6" t="n"/>
      <c r="D117" s="4" t="n"/>
      <c r="E117" s="4" t="n"/>
      <c r="F117" s="7">
        <f>IF($D117="","",IF(COUNTIF('السياسات'!$B$5:$B$14,"&lt;="&amp;$D117)=0,"",INDEX('السياسات'!$A$5:$A$14,COUNTIF('السياسات'!$B$5:$B$14,"&lt;="&amp;$D117))))</f>
        <v/>
      </c>
      <c r="G117" s="8">
        <f>IF($F117="","",INDEX('السياسات'!$C$5:$C$14,MATCH($F117,'السياسات'!$A$5:$A$14,0)))</f>
        <v/>
      </c>
      <c r="H117" s="8">
        <f>IF(OR($A117="",$D117=""),"",IF($F117="",$A117-$D117,$A117-IF(AND(INDEX('السياسات'!$D$5:$D$14,MATCH($F117,'السياسات'!$A$5:$A$14,0))="تاريخ التسليم",$E117&lt;&gt;""),$E117,$D117)))</f>
        <v/>
      </c>
      <c r="I117" s="7">
        <f>IF(OR($H117="",$G117=""),"",IF($H117&lt;=$G117,"نعم","لا"))</f>
        <v/>
      </c>
      <c r="J117" s="5" t="n"/>
      <c r="K117" s="9" t="n"/>
      <c r="L117" s="10">
        <f>IF(OR($A117="",$K117=""),"",IF($I117="لا",'القوائم'!$D$7,IF($K117&lt;='القوائم'!$E$5,'القوائم'!$D$5,IF($K117&lt;='القوائم'!$E$6,'القوائم'!$D$6,'القوائم'!$D$7))))</f>
        <v/>
      </c>
      <c r="M117" s="11">
        <f>IF($A117="","",WORKDAY($A117,'القوائم'!$G$5))</f>
        <v/>
      </c>
      <c r="N117" s="5" t="n"/>
      <c r="O117" s="4" t="n"/>
      <c r="P117" s="7">
        <f>IF(OR($M117="",$O117=""),"",IF($O117&lt;=$M117,"نعم","لا"))</f>
        <v/>
      </c>
      <c r="Q117" s="9" t="n"/>
      <c r="R117" s="5" t="n"/>
      <c r="S117" s="4" t="n"/>
      <c r="T117" s="4" t="n"/>
      <c r="U117" s="12">
        <f>IF($A117="","",IF($T117&lt;&gt;"","مغلق",IF($O117="",IF(TODAY()&gt;$M117,"القرار متأخر","بانتظار القرار"),IF(OR($N117="استرداد كامل",$N117="استرداد جزئي"),IF($S117="","استرداد بانتظار الإصدار",IF(TODAY()&gt;WORKDAY($S117,'القوائم'!$G$6),"تحقق وأغلق","تم إرسال الاسترداد")),"مفتوح"))))</f>
        <v/>
      </c>
      <c r="V117" s="5" t="n"/>
    </row>
    <row r="118">
      <c r="A118" s="4" t="n"/>
      <c r="B118" s="5" t="n"/>
      <c r="C118" s="6" t="n"/>
      <c r="D118" s="4" t="n"/>
      <c r="E118" s="4" t="n"/>
      <c r="F118" s="7">
        <f>IF($D118="","",IF(COUNTIF('السياسات'!$B$5:$B$14,"&lt;="&amp;$D118)=0,"",INDEX('السياسات'!$A$5:$A$14,COUNTIF('السياسات'!$B$5:$B$14,"&lt;="&amp;$D118))))</f>
        <v/>
      </c>
      <c r="G118" s="8">
        <f>IF($F118="","",INDEX('السياسات'!$C$5:$C$14,MATCH($F118,'السياسات'!$A$5:$A$14,0)))</f>
        <v/>
      </c>
      <c r="H118" s="8">
        <f>IF(OR($A118="",$D118=""),"",IF($F118="",$A118-$D118,$A118-IF(AND(INDEX('السياسات'!$D$5:$D$14,MATCH($F118,'السياسات'!$A$5:$A$14,0))="تاريخ التسليم",$E118&lt;&gt;""),$E118,$D118)))</f>
        <v/>
      </c>
      <c r="I118" s="7">
        <f>IF(OR($H118="",$G118=""),"",IF($H118&lt;=$G118,"نعم","لا"))</f>
        <v/>
      </c>
      <c r="J118" s="5" t="n"/>
      <c r="K118" s="9" t="n"/>
      <c r="L118" s="10">
        <f>IF(OR($A118="",$K118=""),"",IF($I118="لا",'القوائم'!$D$7,IF($K118&lt;='القوائم'!$E$5,'القوائم'!$D$5,IF($K118&lt;='القوائم'!$E$6,'القوائم'!$D$6,'القوائم'!$D$7))))</f>
        <v/>
      </c>
      <c r="M118" s="11">
        <f>IF($A118="","",WORKDAY($A118,'القوائم'!$G$5))</f>
        <v/>
      </c>
      <c r="N118" s="5" t="n"/>
      <c r="O118" s="4" t="n"/>
      <c r="P118" s="7">
        <f>IF(OR($M118="",$O118=""),"",IF($O118&lt;=$M118,"نعم","لا"))</f>
        <v/>
      </c>
      <c r="Q118" s="9" t="n"/>
      <c r="R118" s="5" t="n"/>
      <c r="S118" s="4" t="n"/>
      <c r="T118" s="4" t="n"/>
      <c r="U118" s="12">
        <f>IF($A118="","",IF($T118&lt;&gt;"","مغلق",IF($O118="",IF(TODAY()&gt;$M118,"القرار متأخر","بانتظار القرار"),IF(OR($N118="استرداد كامل",$N118="استرداد جزئي"),IF($S118="","استرداد بانتظار الإصدار",IF(TODAY()&gt;WORKDAY($S118,'القوائم'!$G$6),"تحقق وأغلق","تم إرسال الاسترداد")),"مفتوح"))))</f>
        <v/>
      </c>
      <c r="V118" s="5" t="n"/>
    </row>
    <row r="119">
      <c r="A119" s="4" t="n"/>
      <c r="B119" s="5" t="n"/>
      <c r="C119" s="6" t="n"/>
      <c r="D119" s="4" t="n"/>
      <c r="E119" s="4" t="n"/>
      <c r="F119" s="7">
        <f>IF($D119="","",IF(COUNTIF('السياسات'!$B$5:$B$14,"&lt;="&amp;$D119)=0,"",INDEX('السياسات'!$A$5:$A$14,COUNTIF('السياسات'!$B$5:$B$14,"&lt;="&amp;$D119))))</f>
        <v/>
      </c>
      <c r="G119" s="8">
        <f>IF($F119="","",INDEX('السياسات'!$C$5:$C$14,MATCH($F119,'السياسات'!$A$5:$A$14,0)))</f>
        <v/>
      </c>
      <c r="H119" s="8">
        <f>IF(OR($A119="",$D119=""),"",IF($F119="",$A119-$D119,$A119-IF(AND(INDEX('السياسات'!$D$5:$D$14,MATCH($F119,'السياسات'!$A$5:$A$14,0))="تاريخ التسليم",$E119&lt;&gt;""),$E119,$D119)))</f>
        <v/>
      </c>
      <c r="I119" s="7">
        <f>IF(OR($H119="",$G119=""),"",IF($H119&lt;=$G119,"نعم","لا"))</f>
        <v/>
      </c>
      <c r="J119" s="5" t="n"/>
      <c r="K119" s="9" t="n"/>
      <c r="L119" s="10">
        <f>IF(OR($A119="",$K119=""),"",IF($I119="لا",'القوائم'!$D$7,IF($K119&lt;='القوائم'!$E$5,'القوائم'!$D$5,IF($K119&lt;='القوائم'!$E$6,'القوائم'!$D$6,'القوائم'!$D$7))))</f>
        <v/>
      </c>
      <c r="M119" s="11">
        <f>IF($A119="","",WORKDAY($A119,'القوائم'!$G$5))</f>
        <v/>
      </c>
      <c r="N119" s="5" t="n"/>
      <c r="O119" s="4" t="n"/>
      <c r="P119" s="7">
        <f>IF(OR($M119="",$O119=""),"",IF($O119&lt;=$M119,"نعم","لا"))</f>
        <v/>
      </c>
      <c r="Q119" s="9" t="n"/>
      <c r="R119" s="5" t="n"/>
      <c r="S119" s="4" t="n"/>
      <c r="T119" s="4" t="n"/>
      <c r="U119" s="12">
        <f>IF($A119="","",IF($T119&lt;&gt;"","مغلق",IF($O119="",IF(TODAY()&gt;$M119,"القرار متأخر","بانتظار القرار"),IF(OR($N119="استرداد كامل",$N119="استرداد جزئي"),IF($S119="","استرداد بانتظار الإصدار",IF(TODAY()&gt;WORKDAY($S119,'القوائم'!$G$6),"تحقق وأغلق","تم إرسال الاسترداد")),"مفتوح"))))</f>
        <v/>
      </c>
      <c r="V119" s="5" t="n"/>
    </row>
    <row r="120">
      <c r="A120" s="4" t="n"/>
      <c r="B120" s="5" t="n"/>
      <c r="C120" s="6" t="n"/>
      <c r="D120" s="4" t="n"/>
      <c r="E120" s="4" t="n"/>
      <c r="F120" s="7">
        <f>IF($D120="","",IF(COUNTIF('السياسات'!$B$5:$B$14,"&lt;="&amp;$D120)=0,"",INDEX('السياسات'!$A$5:$A$14,COUNTIF('السياسات'!$B$5:$B$14,"&lt;="&amp;$D120))))</f>
        <v/>
      </c>
      <c r="G120" s="8">
        <f>IF($F120="","",INDEX('السياسات'!$C$5:$C$14,MATCH($F120,'السياسات'!$A$5:$A$14,0)))</f>
        <v/>
      </c>
      <c r="H120" s="8">
        <f>IF(OR($A120="",$D120=""),"",IF($F120="",$A120-$D120,$A120-IF(AND(INDEX('السياسات'!$D$5:$D$14,MATCH($F120,'السياسات'!$A$5:$A$14,0))="تاريخ التسليم",$E120&lt;&gt;""),$E120,$D120)))</f>
        <v/>
      </c>
      <c r="I120" s="7">
        <f>IF(OR($H120="",$G120=""),"",IF($H120&lt;=$G120,"نعم","لا"))</f>
        <v/>
      </c>
      <c r="J120" s="5" t="n"/>
      <c r="K120" s="9" t="n"/>
      <c r="L120" s="10">
        <f>IF(OR($A120="",$K120=""),"",IF($I120="لا",'القوائم'!$D$7,IF($K120&lt;='القوائم'!$E$5,'القوائم'!$D$5,IF($K120&lt;='القوائم'!$E$6,'القوائم'!$D$6,'القوائم'!$D$7))))</f>
        <v/>
      </c>
      <c r="M120" s="11">
        <f>IF($A120="","",WORKDAY($A120,'القوائم'!$G$5))</f>
        <v/>
      </c>
      <c r="N120" s="5" t="n"/>
      <c r="O120" s="4" t="n"/>
      <c r="P120" s="7">
        <f>IF(OR($M120="",$O120=""),"",IF($O120&lt;=$M120,"نعم","لا"))</f>
        <v/>
      </c>
      <c r="Q120" s="9" t="n"/>
      <c r="R120" s="5" t="n"/>
      <c r="S120" s="4" t="n"/>
      <c r="T120" s="4" t="n"/>
      <c r="U120" s="12">
        <f>IF($A120="","",IF($T120&lt;&gt;"","مغلق",IF($O120="",IF(TODAY()&gt;$M120,"القرار متأخر","بانتظار القرار"),IF(OR($N120="استرداد كامل",$N120="استرداد جزئي"),IF($S120="","استرداد بانتظار الإصدار",IF(TODAY()&gt;WORKDAY($S120,'القوائم'!$G$6),"تحقق وأغلق","تم إرسال الاسترداد")),"مفتوح"))))</f>
        <v/>
      </c>
      <c r="V120" s="5" t="n"/>
    </row>
    <row r="121">
      <c r="A121" s="4" t="n"/>
      <c r="B121" s="5" t="n"/>
      <c r="C121" s="6" t="n"/>
      <c r="D121" s="4" t="n"/>
      <c r="E121" s="4" t="n"/>
      <c r="F121" s="7">
        <f>IF($D121="","",IF(COUNTIF('السياسات'!$B$5:$B$14,"&lt;="&amp;$D121)=0,"",INDEX('السياسات'!$A$5:$A$14,COUNTIF('السياسات'!$B$5:$B$14,"&lt;="&amp;$D121))))</f>
        <v/>
      </c>
      <c r="G121" s="8">
        <f>IF($F121="","",INDEX('السياسات'!$C$5:$C$14,MATCH($F121,'السياسات'!$A$5:$A$14,0)))</f>
        <v/>
      </c>
      <c r="H121" s="8">
        <f>IF(OR($A121="",$D121=""),"",IF($F121="",$A121-$D121,$A121-IF(AND(INDEX('السياسات'!$D$5:$D$14,MATCH($F121,'السياسات'!$A$5:$A$14,0))="تاريخ التسليم",$E121&lt;&gt;""),$E121,$D121)))</f>
        <v/>
      </c>
      <c r="I121" s="7">
        <f>IF(OR($H121="",$G121=""),"",IF($H121&lt;=$G121,"نعم","لا"))</f>
        <v/>
      </c>
      <c r="J121" s="5" t="n"/>
      <c r="K121" s="9" t="n"/>
      <c r="L121" s="10">
        <f>IF(OR($A121="",$K121=""),"",IF($I121="لا",'القوائم'!$D$7,IF($K121&lt;='القوائم'!$E$5,'القوائم'!$D$5,IF($K121&lt;='القوائم'!$E$6,'القوائم'!$D$6,'القوائم'!$D$7))))</f>
        <v/>
      </c>
      <c r="M121" s="11">
        <f>IF($A121="","",WORKDAY($A121,'القوائم'!$G$5))</f>
        <v/>
      </c>
      <c r="N121" s="5" t="n"/>
      <c r="O121" s="4" t="n"/>
      <c r="P121" s="7">
        <f>IF(OR($M121="",$O121=""),"",IF($O121&lt;=$M121,"نعم","لا"))</f>
        <v/>
      </c>
      <c r="Q121" s="9" t="n"/>
      <c r="R121" s="5" t="n"/>
      <c r="S121" s="4" t="n"/>
      <c r="T121" s="4" t="n"/>
      <c r="U121" s="12">
        <f>IF($A121="","",IF($T121&lt;&gt;"","مغلق",IF($O121="",IF(TODAY()&gt;$M121,"القرار متأخر","بانتظار القرار"),IF(OR($N121="استرداد كامل",$N121="استرداد جزئي"),IF($S121="","استرداد بانتظار الإصدار",IF(TODAY()&gt;WORKDAY($S121,'القوائم'!$G$6),"تحقق وأغلق","تم إرسال الاسترداد")),"مفتوح"))))</f>
        <v/>
      </c>
      <c r="V121" s="5" t="n"/>
    </row>
    <row r="122">
      <c r="A122" s="4" t="n"/>
      <c r="B122" s="5" t="n"/>
      <c r="C122" s="6" t="n"/>
      <c r="D122" s="4" t="n"/>
      <c r="E122" s="4" t="n"/>
      <c r="F122" s="7">
        <f>IF($D122="","",IF(COUNTIF('السياسات'!$B$5:$B$14,"&lt;="&amp;$D122)=0,"",INDEX('السياسات'!$A$5:$A$14,COUNTIF('السياسات'!$B$5:$B$14,"&lt;="&amp;$D122))))</f>
        <v/>
      </c>
      <c r="G122" s="8">
        <f>IF($F122="","",INDEX('السياسات'!$C$5:$C$14,MATCH($F122,'السياسات'!$A$5:$A$14,0)))</f>
        <v/>
      </c>
      <c r="H122" s="8">
        <f>IF(OR($A122="",$D122=""),"",IF($F122="",$A122-$D122,$A122-IF(AND(INDEX('السياسات'!$D$5:$D$14,MATCH($F122,'السياسات'!$A$5:$A$14,0))="تاريخ التسليم",$E122&lt;&gt;""),$E122,$D122)))</f>
        <v/>
      </c>
      <c r="I122" s="7">
        <f>IF(OR($H122="",$G122=""),"",IF($H122&lt;=$G122,"نعم","لا"))</f>
        <v/>
      </c>
      <c r="J122" s="5" t="n"/>
      <c r="K122" s="9" t="n"/>
      <c r="L122" s="10">
        <f>IF(OR($A122="",$K122=""),"",IF($I122="لا",'القوائم'!$D$7,IF($K122&lt;='القوائم'!$E$5,'القوائم'!$D$5,IF($K122&lt;='القوائم'!$E$6,'القوائم'!$D$6,'القوائم'!$D$7))))</f>
        <v/>
      </c>
      <c r="M122" s="11">
        <f>IF($A122="","",WORKDAY($A122,'القوائم'!$G$5))</f>
        <v/>
      </c>
      <c r="N122" s="5" t="n"/>
      <c r="O122" s="4" t="n"/>
      <c r="P122" s="7">
        <f>IF(OR($M122="",$O122=""),"",IF($O122&lt;=$M122,"نعم","لا"))</f>
        <v/>
      </c>
      <c r="Q122" s="9" t="n"/>
      <c r="R122" s="5" t="n"/>
      <c r="S122" s="4" t="n"/>
      <c r="T122" s="4" t="n"/>
      <c r="U122" s="12">
        <f>IF($A122="","",IF($T122&lt;&gt;"","مغلق",IF($O122="",IF(TODAY()&gt;$M122,"القرار متأخر","بانتظار القرار"),IF(OR($N122="استرداد كامل",$N122="استرداد جزئي"),IF($S122="","استرداد بانتظار الإصدار",IF(TODAY()&gt;WORKDAY($S122,'القوائم'!$G$6),"تحقق وأغلق","تم إرسال الاسترداد")),"مفتوح"))))</f>
        <v/>
      </c>
      <c r="V122" s="5" t="n"/>
    </row>
    <row r="123">
      <c r="A123" s="4" t="n"/>
      <c r="B123" s="5" t="n"/>
      <c r="C123" s="6" t="n"/>
      <c r="D123" s="4" t="n"/>
      <c r="E123" s="4" t="n"/>
      <c r="F123" s="7">
        <f>IF($D123="","",IF(COUNTIF('السياسات'!$B$5:$B$14,"&lt;="&amp;$D123)=0,"",INDEX('السياسات'!$A$5:$A$14,COUNTIF('السياسات'!$B$5:$B$14,"&lt;="&amp;$D123))))</f>
        <v/>
      </c>
      <c r="G123" s="8">
        <f>IF($F123="","",INDEX('السياسات'!$C$5:$C$14,MATCH($F123,'السياسات'!$A$5:$A$14,0)))</f>
        <v/>
      </c>
      <c r="H123" s="8">
        <f>IF(OR($A123="",$D123=""),"",IF($F123="",$A123-$D123,$A123-IF(AND(INDEX('السياسات'!$D$5:$D$14,MATCH($F123,'السياسات'!$A$5:$A$14,0))="تاريخ التسليم",$E123&lt;&gt;""),$E123,$D123)))</f>
        <v/>
      </c>
      <c r="I123" s="7">
        <f>IF(OR($H123="",$G123=""),"",IF($H123&lt;=$G123,"نعم","لا"))</f>
        <v/>
      </c>
      <c r="J123" s="5" t="n"/>
      <c r="K123" s="9" t="n"/>
      <c r="L123" s="10">
        <f>IF(OR($A123="",$K123=""),"",IF($I123="لا",'القوائم'!$D$7,IF($K123&lt;='القوائم'!$E$5,'القوائم'!$D$5,IF($K123&lt;='القوائم'!$E$6,'القوائم'!$D$6,'القوائم'!$D$7))))</f>
        <v/>
      </c>
      <c r="M123" s="11">
        <f>IF($A123="","",WORKDAY($A123,'القوائم'!$G$5))</f>
        <v/>
      </c>
      <c r="N123" s="5" t="n"/>
      <c r="O123" s="4" t="n"/>
      <c r="P123" s="7">
        <f>IF(OR($M123="",$O123=""),"",IF($O123&lt;=$M123,"نعم","لا"))</f>
        <v/>
      </c>
      <c r="Q123" s="9" t="n"/>
      <c r="R123" s="5" t="n"/>
      <c r="S123" s="4" t="n"/>
      <c r="T123" s="4" t="n"/>
      <c r="U123" s="12">
        <f>IF($A123="","",IF($T123&lt;&gt;"","مغلق",IF($O123="",IF(TODAY()&gt;$M123,"القرار متأخر","بانتظار القرار"),IF(OR($N123="استرداد كامل",$N123="استرداد جزئي"),IF($S123="","استرداد بانتظار الإصدار",IF(TODAY()&gt;WORKDAY($S123,'القوائم'!$G$6),"تحقق وأغلق","تم إرسال الاسترداد")),"مفتوح"))))</f>
        <v/>
      </c>
      <c r="V123" s="5" t="n"/>
    </row>
    <row r="124">
      <c r="A124" s="4" t="n"/>
      <c r="B124" s="5" t="n"/>
      <c r="C124" s="6" t="n"/>
      <c r="D124" s="4" t="n"/>
      <c r="E124" s="4" t="n"/>
      <c r="F124" s="7">
        <f>IF($D124="","",IF(COUNTIF('السياسات'!$B$5:$B$14,"&lt;="&amp;$D124)=0,"",INDEX('السياسات'!$A$5:$A$14,COUNTIF('السياسات'!$B$5:$B$14,"&lt;="&amp;$D124))))</f>
        <v/>
      </c>
      <c r="G124" s="8">
        <f>IF($F124="","",INDEX('السياسات'!$C$5:$C$14,MATCH($F124,'السياسات'!$A$5:$A$14,0)))</f>
        <v/>
      </c>
      <c r="H124" s="8">
        <f>IF(OR($A124="",$D124=""),"",IF($F124="",$A124-$D124,$A124-IF(AND(INDEX('السياسات'!$D$5:$D$14,MATCH($F124,'السياسات'!$A$5:$A$14,0))="تاريخ التسليم",$E124&lt;&gt;""),$E124,$D124)))</f>
        <v/>
      </c>
      <c r="I124" s="7">
        <f>IF(OR($H124="",$G124=""),"",IF($H124&lt;=$G124,"نعم","لا"))</f>
        <v/>
      </c>
      <c r="J124" s="5" t="n"/>
      <c r="K124" s="9" t="n"/>
      <c r="L124" s="10">
        <f>IF(OR($A124="",$K124=""),"",IF($I124="لا",'القوائم'!$D$7,IF($K124&lt;='القوائم'!$E$5,'القوائم'!$D$5,IF($K124&lt;='القوائم'!$E$6,'القوائم'!$D$6,'القوائم'!$D$7))))</f>
        <v/>
      </c>
      <c r="M124" s="11">
        <f>IF($A124="","",WORKDAY($A124,'القوائم'!$G$5))</f>
        <v/>
      </c>
      <c r="N124" s="5" t="n"/>
      <c r="O124" s="4" t="n"/>
      <c r="P124" s="7">
        <f>IF(OR($M124="",$O124=""),"",IF($O124&lt;=$M124,"نعم","لا"))</f>
        <v/>
      </c>
      <c r="Q124" s="9" t="n"/>
      <c r="R124" s="5" t="n"/>
      <c r="S124" s="4" t="n"/>
      <c r="T124" s="4" t="n"/>
      <c r="U124" s="12">
        <f>IF($A124="","",IF($T124&lt;&gt;"","مغلق",IF($O124="",IF(TODAY()&gt;$M124,"القرار متأخر","بانتظار القرار"),IF(OR($N124="استرداد كامل",$N124="استرداد جزئي"),IF($S124="","استرداد بانتظار الإصدار",IF(TODAY()&gt;WORKDAY($S124,'القوائم'!$G$6),"تحقق وأغلق","تم إرسال الاسترداد")),"مفتوح"))))</f>
        <v/>
      </c>
      <c r="V124" s="5" t="n"/>
    </row>
    <row r="125">
      <c r="A125" s="4" t="n"/>
      <c r="B125" s="5" t="n"/>
      <c r="C125" s="6" t="n"/>
      <c r="D125" s="4" t="n"/>
      <c r="E125" s="4" t="n"/>
      <c r="F125" s="7">
        <f>IF($D125="","",IF(COUNTIF('السياسات'!$B$5:$B$14,"&lt;="&amp;$D125)=0,"",INDEX('السياسات'!$A$5:$A$14,COUNTIF('السياسات'!$B$5:$B$14,"&lt;="&amp;$D125))))</f>
        <v/>
      </c>
      <c r="G125" s="8">
        <f>IF($F125="","",INDEX('السياسات'!$C$5:$C$14,MATCH($F125,'السياسات'!$A$5:$A$14,0)))</f>
        <v/>
      </c>
      <c r="H125" s="8">
        <f>IF(OR($A125="",$D125=""),"",IF($F125="",$A125-$D125,$A125-IF(AND(INDEX('السياسات'!$D$5:$D$14,MATCH($F125,'السياسات'!$A$5:$A$14,0))="تاريخ التسليم",$E125&lt;&gt;""),$E125,$D125)))</f>
        <v/>
      </c>
      <c r="I125" s="7">
        <f>IF(OR($H125="",$G125=""),"",IF($H125&lt;=$G125,"نعم","لا"))</f>
        <v/>
      </c>
      <c r="J125" s="5" t="n"/>
      <c r="K125" s="9" t="n"/>
      <c r="L125" s="10">
        <f>IF(OR($A125="",$K125=""),"",IF($I125="لا",'القوائم'!$D$7,IF($K125&lt;='القوائم'!$E$5,'القوائم'!$D$5,IF($K125&lt;='القوائم'!$E$6,'القوائم'!$D$6,'القوائم'!$D$7))))</f>
        <v/>
      </c>
      <c r="M125" s="11">
        <f>IF($A125="","",WORKDAY($A125,'القوائم'!$G$5))</f>
        <v/>
      </c>
      <c r="N125" s="5" t="n"/>
      <c r="O125" s="4" t="n"/>
      <c r="P125" s="7">
        <f>IF(OR($M125="",$O125=""),"",IF($O125&lt;=$M125,"نعم","لا"))</f>
        <v/>
      </c>
      <c r="Q125" s="9" t="n"/>
      <c r="R125" s="5" t="n"/>
      <c r="S125" s="4" t="n"/>
      <c r="T125" s="4" t="n"/>
      <c r="U125" s="12">
        <f>IF($A125="","",IF($T125&lt;&gt;"","مغلق",IF($O125="",IF(TODAY()&gt;$M125,"القرار متأخر","بانتظار القرار"),IF(OR($N125="استرداد كامل",$N125="استرداد جزئي"),IF($S125="","استرداد بانتظار الإصدار",IF(TODAY()&gt;WORKDAY($S125,'القوائم'!$G$6),"تحقق وأغلق","تم إرسال الاسترداد")),"مفتوح"))))</f>
        <v/>
      </c>
      <c r="V125" s="5" t="n"/>
    </row>
    <row r="126">
      <c r="A126" s="4" t="n"/>
      <c r="B126" s="5" t="n"/>
      <c r="C126" s="6" t="n"/>
      <c r="D126" s="4" t="n"/>
      <c r="E126" s="4" t="n"/>
      <c r="F126" s="7">
        <f>IF($D126="","",IF(COUNTIF('السياسات'!$B$5:$B$14,"&lt;="&amp;$D126)=0,"",INDEX('السياسات'!$A$5:$A$14,COUNTIF('السياسات'!$B$5:$B$14,"&lt;="&amp;$D126))))</f>
        <v/>
      </c>
      <c r="G126" s="8">
        <f>IF($F126="","",INDEX('السياسات'!$C$5:$C$14,MATCH($F126,'السياسات'!$A$5:$A$14,0)))</f>
        <v/>
      </c>
      <c r="H126" s="8">
        <f>IF(OR($A126="",$D126=""),"",IF($F126="",$A126-$D126,$A126-IF(AND(INDEX('السياسات'!$D$5:$D$14,MATCH($F126,'السياسات'!$A$5:$A$14,0))="تاريخ التسليم",$E126&lt;&gt;""),$E126,$D126)))</f>
        <v/>
      </c>
      <c r="I126" s="7">
        <f>IF(OR($H126="",$G126=""),"",IF($H126&lt;=$G126,"نعم","لا"))</f>
        <v/>
      </c>
      <c r="J126" s="5" t="n"/>
      <c r="K126" s="9" t="n"/>
      <c r="L126" s="10">
        <f>IF(OR($A126="",$K126=""),"",IF($I126="لا",'القوائم'!$D$7,IF($K126&lt;='القوائم'!$E$5,'القوائم'!$D$5,IF($K126&lt;='القوائم'!$E$6,'القوائم'!$D$6,'القوائم'!$D$7))))</f>
        <v/>
      </c>
      <c r="M126" s="11">
        <f>IF($A126="","",WORKDAY($A126,'القوائم'!$G$5))</f>
        <v/>
      </c>
      <c r="N126" s="5" t="n"/>
      <c r="O126" s="4" t="n"/>
      <c r="P126" s="7">
        <f>IF(OR($M126="",$O126=""),"",IF($O126&lt;=$M126,"نعم","لا"))</f>
        <v/>
      </c>
      <c r="Q126" s="9" t="n"/>
      <c r="R126" s="5" t="n"/>
      <c r="S126" s="4" t="n"/>
      <c r="T126" s="4" t="n"/>
      <c r="U126" s="12">
        <f>IF($A126="","",IF($T126&lt;&gt;"","مغلق",IF($O126="",IF(TODAY()&gt;$M126,"القرار متأخر","بانتظار القرار"),IF(OR($N126="استرداد كامل",$N126="استرداد جزئي"),IF($S126="","استرداد بانتظار الإصدار",IF(TODAY()&gt;WORKDAY($S126,'القوائم'!$G$6),"تحقق وأغلق","تم إرسال الاسترداد")),"مفتوح"))))</f>
        <v/>
      </c>
      <c r="V126" s="5" t="n"/>
    </row>
    <row r="127">
      <c r="A127" s="4" t="n"/>
      <c r="B127" s="5" t="n"/>
      <c r="C127" s="6" t="n"/>
      <c r="D127" s="4" t="n"/>
      <c r="E127" s="4" t="n"/>
      <c r="F127" s="7">
        <f>IF($D127="","",IF(COUNTIF('السياسات'!$B$5:$B$14,"&lt;="&amp;$D127)=0,"",INDEX('السياسات'!$A$5:$A$14,COUNTIF('السياسات'!$B$5:$B$14,"&lt;="&amp;$D127))))</f>
        <v/>
      </c>
      <c r="G127" s="8">
        <f>IF($F127="","",INDEX('السياسات'!$C$5:$C$14,MATCH($F127,'السياسات'!$A$5:$A$14,0)))</f>
        <v/>
      </c>
      <c r="H127" s="8">
        <f>IF(OR($A127="",$D127=""),"",IF($F127="",$A127-$D127,$A127-IF(AND(INDEX('السياسات'!$D$5:$D$14,MATCH($F127,'السياسات'!$A$5:$A$14,0))="تاريخ التسليم",$E127&lt;&gt;""),$E127,$D127)))</f>
        <v/>
      </c>
      <c r="I127" s="7">
        <f>IF(OR($H127="",$G127=""),"",IF($H127&lt;=$G127,"نعم","لا"))</f>
        <v/>
      </c>
      <c r="J127" s="5" t="n"/>
      <c r="K127" s="9" t="n"/>
      <c r="L127" s="10">
        <f>IF(OR($A127="",$K127=""),"",IF($I127="لا",'القوائم'!$D$7,IF($K127&lt;='القوائم'!$E$5,'القوائم'!$D$5,IF($K127&lt;='القوائم'!$E$6,'القوائم'!$D$6,'القوائم'!$D$7))))</f>
        <v/>
      </c>
      <c r="M127" s="11">
        <f>IF($A127="","",WORKDAY($A127,'القوائم'!$G$5))</f>
        <v/>
      </c>
      <c r="N127" s="5" t="n"/>
      <c r="O127" s="4" t="n"/>
      <c r="P127" s="7">
        <f>IF(OR($M127="",$O127=""),"",IF($O127&lt;=$M127,"نعم","لا"))</f>
        <v/>
      </c>
      <c r="Q127" s="9" t="n"/>
      <c r="R127" s="5" t="n"/>
      <c r="S127" s="4" t="n"/>
      <c r="T127" s="4" t="n"/>
      <c r="U127" s="12">
        <f>IF($A127="","",IF($T127&lt;&gt;"","مغلق",IF($O127="",IF(TODAY()&gt;$M127,"القرار متأخر","بانتظار القرار"),IF(OR($N127="استرداد كامل",$N127="استرداد جزئي"),IF($S127="","استرداد بانتظار الإصدار",IF(TODAY()&gt;WORKDAY($S127,'القوائم'!$G$6),"تحقق وأغلق","تم إرسال الاسترداد")),"مفتوح"))))</f>
        <v/>
      </c>
      <c r="V127" s="5" t="n"/>
    </row>
    <row r="128">
      <c r="A128" s="4" t="n"/>
      <c r="B128" s="5" t="n"/>
      <c r="C128" s="6" t="n"/>
      <c r="D128" s="4" t="n"/>
      <c r="E128" s="4" t="n"/>
      <c r="F128" s="7">
        <f>IF($D128="","",IF(COUNTIF('السياسات'!$B$5:$B$14,"&lt;="&amp;$D128)=0,"",INDEX('السياسات'!$A$5:$A$14,COUNTIF('السياسات'!$B$5:$B$14,"&lt;="&amp;$D128))))</f>
        <v/>
      </c>
      <c r="G128" s="8">
        <f>IF($F128="","",INDEX('السياسات'!$C$5:$C$14,MATCH($F128,'السياسات'!$A$5:$A$14,0)))</f>
        <v/>
      </c>
      <c r="H128" s="8">
        <f>IF(OR($A128="",$D128=""),"",IF($F128="",$A128-$D128,$A128-IF(AND(INDEX('السياسات'!$D$5:$D$14,MATCH($F128,'السياسات'!$A$5:$A$14,0))="تاريخ التسليم",$E128&lt;&gt;""),$E128,$D128)))</f>
        <v/>
      </c>
      <c r="I128" s="7">
        <f>IF(OR($H128="",$G128=""),"",IF($H128&lt;=$G128,"نعم","لا"))</f>
        <v/>
      </c>
      <c r="J128" s="5" t="n"/>
      <c r="K128" s="9" t="n"/>
      <c r="L128" s="10">
        <f>IF(OR($A128="",$K128=""),"",IF($I128="لا",'القوائم'!$D$7,IF($K128&lt;='القوائم'!$E$5,'القوائم'!$D$5,IF($K128&lt;='القوائم'!$E$6,'القوائم'!$D$6,'القوائم'!$D$7))))</f>
        <v/>
      </c>
      <c r="M128" s="11">
        <f>IF($A128="","",WORKDAY($A128,'القوائم'!$G$5))</f>
        <v/>
      </c>
      <c r="N128" s="5" t="n"/>
      <c r="O128" s="4" t="n"/>
      <c r="P128" s="7">
        <f>IF(OR($M128="",$O128=""),"",IF($O128&lt;=$M128,"نعم","لا"))</f>
        <v/>
      </c>
      <c r="Q128" s="9" t="n"/>
      <c r="R128" s="5" t="n"/>
      <c r="S128" s="4" t="n"/>
      <c r="T128" s="4" t="n"/>
      <c r="U128" s="12">
        <f>IF($A128="","",IF($T128&lt;&gt;"","مغلق",IF($O128="",IF(TODAY()&gt;$M128,"القرار متأخر","بانتظار القرار"),IF(OR($N128="استرداد كامل",$N128="استرداد جزئي"),IF($S128="","استرداد بانتظار الإصدار",IF(TODAY()&gt;WORKDAY($S128,'القوائم'!$G$6),"تحقق وأغلق","تم إرسال الاسترداد")),"مفتوح"))))</f>
        <v/>
      </c>
      <c r="V128" s="5" t="n"/>
    </row>
    <row r="129">
      <c r="A129" s="4" t="n"/>
      <c r="B129" s="5" t="n"/>
      <c r="C129" s="6" t="n"/>
      <c r="D129" s="4" t="n"/>
      <c r="E129" s="4" t="n"/>
      <c r="F129" s="7">
        <f>IF($D129="","",IF(COUNTIF('السياسات'!$B$5:$B$14,"&lt;="&amp;$D129)=0,"",INDEX('السياسات'!$A$5:$A$14,COUNTIF('السياسات'!$B$5:$B$14,"&lt;="&amp;$D129))))</f>
        <v/>
      </c>
      <c r="G129" s="8">
        <f>IF($F129="","",INDEX('السياسات'!$C$5:$C$14,MATCH($F129,'السياسات'!$A$5:$A$14,0)))</f>
        <v/>
      </c>
      <c r="H129" s="8">
        <f>IF(OR($A129="",$D129=""),"",IF($F129="",$A129-$D129,$A129-IF(AND(INDEX('السياسات'!$D$5:$D$14,MATCH($F129,'السياسات'!$A$5:$A$14,0))="تاريخ التسليم",$E129&lt;&gt;""),$E129,$D129)))</f>
        <v/>
      </c>
      <c r="I129" s="7">
        <f>IF(OR($H129="",$G129=""),"",IF($H129&lt;=$G129,"نعم","لا"))</f>
        <v/>
      </c>
      <c r="J129" s="5" t="n"/>
      <c r="K129" s="9" t="n"/>
      <c r="L129" s="10">
        <f>IF(OR($A129="",$K129=""),"",IF($I129="لا",'القوائم'!$D$7,IF($K129&lt;='القوائم'!$E$5,'القوائم'!$D$5,IF($K129&lt;='القوائم'!$E$6,'القوائم'!$D$6,'القوائم'!$D$7))))</f>
        <v/>
      </c>
      <c r="M129" s="11">
        <f>IF($A129="","",WORKDAY($A129,'القوائم'!$G$5))</f>
        <v/>
      </c>
      <c r="N129" s="5" t="n"/>
      <c r="O129" s="4" t="n"/>
      <c r="P129" s="7">
        <f>IF(OR($M129="",$O129=""),"",IF($O129&lt;=$M129,"نعم","لا"))</f>
        <v/>
      </c>
      <c r="Q129" s="9" t="n"/>
      <c r="R129" s="5" t="n"/>
      <c r="S129" s="4" t="n"/>
      <c r="T129" s="4" t="n"/>
      <c r="U129" s="12">
        <f>IF($A129="","",IF($T129&lt;&gt;"","مغلق",IF($O129="",IF(TODAY()&gt;$M129,"القرار متأخر","بانتظار القرار"),IF(OR($N129="استرداد كامل",$N129="استرداد جزئي"),IF($S129="","استرداد بانتظار الإصدار",IF(TODAY()&gt;WORKDAY($S129,'القوائم'!$G$6),"تحقق وأغلق","تم إرسال الاسترداد")),"مفتوح"))))</f>
        <v/>
      </c>
      <c r="V129" s="5" t="n"/>
    </row>
    <row r="130">
      <c r="A130" s="4" t="n"/>
      <c r="B130" s="5" t="n"/>
      <c r="C130" s="6" t="n"/>
      <c r="D130" s="4" t="n"/>
      <c r="E130" s="4" t="n"/>
      <c r="F130" s="7">
        <f>IF($D130="","",IF(COUNTIF('السياسات'!$B$5:$B$14,"&lt;="&amp;$D130)=0,"",INDEX('السياسات'!$A$5:$A$14,COUNTIF('السياسات'!$B$5:$B$14,"&lt;="&amp;$D130))))</f>
        <v/>
      </c>
      <c r="G130" s="8">
        <f>IF($F130="","",INDEX('السياسات'!$C$5:$C$14,MATCH($F130,'السياسات'!$A$5:$A$14,0)))</f>
        <v/>
      </c>
      <c r="H130" s="8">
        <f>IF(OR($A130="",$D130=""),"",IF($F130="",$A130-$D130,$A130-IF(AND(INDEX('السياسات'!$D$5:$D$14,MATCH($F130,'السياسات'!$A$5:$A$14,0))="تاريخ التسليم",$E130&lt;&gt;""),$E130,$D130)))</f>
        <v/>
      </c>
      <c r="I130" s="7">
        <f>IF(OR($H130="",$G130=""),"",IF($H130&lt;=$G130,"نعم","لا"))</f>
        <v/>
      </c>
      <c r="J130" s="5" t="n"/>
      <c r="K130" s="9" t="n"/>
      <c r="L130" s="10">
        <f>IF(OR($A130="",$K130=""),"",IF($I130="لا",'القوائم'!$D$7,IF($K130&lt;='القوائم'!$E$5,'القوائم'!$D$5,IF($K130&lt;='القوائم'!$E$6,'القوائم'!$D$6,'القوائم'!$D$7))))</f>
        <v/>
      </c>
      <c r="M130" s="11">
        <f>IF($A130="","",WORKDAY($A130,'القوائم'!$G$5))</f>
        <v/>
      </c>
      <c r="N130" s="5" t="n"/>
      <c r="O130" s="4" t="n"/>
      <c r="P130" s="7">
        <f>IF(OR($M130="",$O130=""),"",IF($O130&lt;=$M130,"نعم","لا"))</f>
        <v/>
      </c>
      <c r="Q130" s="9" t="n"/>
      <c r="R130" s="5" t="n"/>
      <c r="S130" s="4" t="n"/>
      <c r="T130" s="4" t="n"/>
      <c r="U130" s="12">
        <f>IF($A130="","",IF($T130&lt;&gt;"","مغلق",IF($O130="",IF(TODAY()&gt;$M130,"القرار متأخر","بانتظار القرار"),IF(OR($N130="استرداد كامل",$N130="استرداد جزئي"),IF($S130="","استرداد بانتظار الإصدار",IF(TODAY()&gt;WORKDAY($S130,'القوائم'!$G$6),"تحقق وأغلق","تم إرسال الاسترداد")),"مفتوح"))))</f>
        <v/>
      </c>
      <c r="V130" s="5" t="n"/>
    </row>
    <row r="131">
      <c r="A131" s="4" t="n"/>
      <c r="B131" s="5" t="n"/>
      <c r="C131" s="6" t="n"/>
      <c r="D131" s="4" t="n"/>
      <c r="E131" s="4" t="n"/>
      <c r="F131" s="7">
        <f>IF($D131="","",IF(COUNTIF('السياسات'!$B$5:$B$14,"&lt;="&amp;$D131)=0,"",INDEX('السياسات'!$A$5:$A$14,COUNTIF('السياسات'!$B$5:$B$14,"&lt;="&amp;$D131))))</f>
        <v/>
      </c>
      <c r="G131" s="8">
        <f>IF($F131="","",INDEX('السياسات'!$C$5:$C$14,MATCH($F131,'السياسات'!$A$5:$A$14,0)))</f>
        <v/>
      </c>
      <c r="H131" s="8">
        <f>IF(OR($A131="",$D131=""),"",IF($F131="",$A131-$D131,$A131-IF(AND(INDEX('السياسات'!$D$5:$D$14,MATCH($F131,'السياسات'!$A$5:$A$14,0))="تاريخ التسليم",$E131&lt;&gt;""),$E131,$D131)))</f>
        <v/>
      </c>
      <c r="I131" s="7">
        <f>IF(OR($H131="",$G131=""),"",IF($H131&lt;=$G131,"نعم","لا"))</f>
        <v/>
      </c>
      <c r="J131" s="5" t="n"/>
      <c r="K131" s="9" t="n"/>
      <c r="L131" s="10">
        <f>IF(OR($A131="",$K131=""),"",IF($I131="لا",'القوائم'!$D$7,IF($K131&lt;='القوائم'!$E$5,'القوائم'!$D$5,IF($K131&lt;='القوائم'!$E$6,'القوائم'!$D$6,'القوائم'!$D$7))))</f>
        <v/>
      </c>
      <c r="M131" s="11">
        <f>IF($A131="","",WORKDAY($A131,'القوائم'!$G$5))</f>
        <v/>
      </c>
      <c r="N131" s="5" t="n"/>
      <c r="O131" s="4" t="n"/>
      <c r="P131" s="7">
        <f>IF(OR($M131="",$O131=""),"",IF($O131&lt;=$M131,"نعم","لا"))</f>
        <v/>
      </c>
      <c r="Q131" s="9" t="n"/>
      <c r="R131" s="5" t="n"/>
      <c r="S131" s="4" t="n"/>
      <c r="T131" s="4" t="n"/>
      <c r="U131" s="12">
        <f>IF($A131="","",IF($T131&lt;&gt;"","مغلق",IF($O131="",IF(TODAY()&gt;$M131,"القرار متأخر","بانتظار القرار"),IF(OR($N131="استرداد كامل",$N131="استرداد جزئي"),IF($S131="","استرداد بانتظار الإصدار",IF(TODAY()&gt;WORKDAY($S131,'القوائم'!$G$6),"تحقق وأغلق","تم إرسال الاسترداد")),"مفتوح"))))</f>
        <v/>
      </c>
      <c r="V131" s="5" t="n"/>
    </row>
    <row r="132">
      <c r="A132" s="4" t="n"/>
      <c r="B132" s="5" t="n"/>
      <c r="C132" s="6" t="n"/>
      <c r="D132" s="4" t="n"/>
      <c r="E132" s="4" t="n"/>
      <c r="F132" s="7">
        <f>IF($D132="","",IF(COUNTIF('السياسات'!$B$5:$B$14,"&lt;="&amp;$D132)=0,"",INDEX('السياسات'!$A$5:$A$14,COUNTIF('السياسات'!$B$5:$B$14,"&lt;="&amp;$D132))))</f>
        <v/>
      </c>
      <c r="G132" s="8">
        <f>IF($F132="","",INDEX('السياسات'!$C$5:$C$14,MATCH($F132,'السياسات'!$A$5:$A$14,0)))</f>
        <v/>
      </c>
      <c r="H132" s="8">
        <f>IF(OR($A132="",$D132=""),"",IF($F132="",$A132-$D132,$A132-IF(AND(INDEX('السياسات'!$D$5:$D$14,MATCH($F132,'السياسات'!$A$5:$A$14,0))="تاريخ التسليم",$E132&lt;&gt;""),$E132,$D132)))</f>
        <v/>
      </c>
      <c r="I132" s="7">
        <f>IF(OR($H132="",$G132=""),"",IF($H132&lt;=$G132,"نعم","لا"))</f>
        <v/>
      </c>
      <c r="J132" s="5" t="n"/>
      <c r="K132" s="9" t="n"/>
      <c r="L132" s="10">
        <f>IF(OR($A132="",$K132=""),"",IF($I132="لا",'القوائم'!$D$7,IF($K132&lt;='القوائم'!$E$5,'القوائم'!$D$5,IF($K132&lt;='القوائم'!$E$6,'القوائم'!$D$6,'القوائم'!$D$7))))</f>
        <v/>
      </c>
      <c r="M132" s="11">
        <f>IF($A132="","",WORKDAY($A132,'القوائم'!$G$5))</f>
        <v/>
      </c>
      <c r="N132" s="5" t="n"/>
      <c r="O132" s="4" t="n"/>
      <c r="P132" s="7">
        <f>IF(OR($M132="",$O132=""),"",IF($O132&lt;=$M132,"نعم","لا"))</f>
        <v/>
      </c>
      <c r="Q132" s="9" t="n"/>
      <c r="R132" s="5" t="n"/>
      <c r="S132" s="4" t="n"/>
      <c r="T132" s="4" t="n"/>
      <c r="U132" s="12">
        <f>IF($A132="","",IF($T132&lt;&gt;"","مغلق",IF($O132="",IF(TODAY()&gt;$M132,"القرار متأخر","بانتظار القرار"),IF(OR($N132="استرداد كامل",$N132="استرداد جزئي"),IF($S132="","استرداد بانتظار الإصدار",IF(TODAY()&gt;WORKDAY($S132,'القوائم'!$G$6),"تحقق وأغلق","تم إرسال الاسترداد")),"مفتوح"))))</f>
        <v/>
      </c>
      <c r="V132" s="5" t="n"/>
    </row>
    <row r="133">
      <c r="A133" s="4" t="n"/>
      <c r="B133" s="5" t="n"/>
      <c r="C133" s="6" t="n"/>
      <c r="D133" s="4" t="n"/>
      <c r="E133" s="4" t="n"/>
      <c r="F133" s="7">
        <f>IF($D133="","",IF(COUNTIF('السياسات'!$B$5:$B$14,"&lt;="&amp;$D133)=0,"",INDEX('السياسات'!$A$5:$A$14,COUNTIF('السياسات'!$B$5:$B$14,"&lt;="&amp;$D133))))</f>
        <v/>
      </c>
      <c r="G133" s="8">
        <f>IF($F133="","",INDEX('السياسات'!$C$5:$C$14,MATCH($F133,'السياسات'!$A$5:$A$14,0)))</f>
        <v/>
      </c>
      <c r="H133" s="8">
        <f>IF(OR($A133="",$D133=""),"",IF($F133="",$A133-$D133,$A133-IF(AND(INDEX('السياسات'!$D$5:$D$14,MATCH($F133,'السياسات'!$A$5:$A$14,0))="تاريخ التسليم",$E133&lt;&gt;""),$E133,$D133)))</f>
        <v/>
      </c>
      <c r="I133" s="7">
        <f>IF(OR($H133="",$G133=""),"",IF($H133&lt;=$G133,"نعم","لا"))</f>
        <v/>
      </c>
      <c r="J133" s="5" t="n"/>
      <c r="K133" s="9" t="n"/>
      <c r="L133" s="10">
        <f>IF(OR($A133="",$K133=""),"",IF($I133="لا",'القوائم'!$D$7,IF($K133&lt;='القوائم'!$E$5,'القوائم'!$D$5,IF($K133&lt;='القوائم'!$E$6,'القوائم'!$D$6,'القوائم'!$D$7))))</f>
        <v/>
      </c>
      <c r="M133" s="11">
        <f>IF($A133="","",WORKDAY($A133,'القوائم'!$G$5))</f>
        <v/>
      </c>
      <c r="N133" s="5" t="n"/>
      <c r="O133" s="4" t="n"/>
      <c r="P133" s="7">
        <f>IF(OR($M133="",$O133=""),"",IF($O133&lt;=$M133,"نعم","لا"))</f>
        <v/>
      </c>
      <c r="Q133" s="9" t="n"/>
      <c r="R133" s="5" t="n"/>
      <c r="S133" s="4" t="n"/>
      <c r="T133" s="4" t="n"/>
      <c r="U133" s="12">
        <f>IF($A133="","",IF($T133&lt;&gt;"","مغلق",IF($O133="",IF(TODAY()&gt;$M133,"القرار متأخر","بانتظار القرار"),IF(OR($N133="استرداد كامل",$N133="استرداد جزئي"),IF($S133="","استرداد بانتظار الإصدار",IF(TODAY()&gt;WORKDAY($S133,'القوائم'!$G$6),"تحقق وأغلق","تم إرسال الاسترداد")),"مفتوح"))))</f>
        <v/>
      </c>
      <c r="V133" s="5" t="n"/>
    </row>
    <row r="134">
      <c r="A134" s="4" t="n"/>
      <c r="B134" s="5" t="n"/>
      <c r="C134" s="6" t="n"/>
      <c r="D134" s="4" t="n"/>
      <c r="E134" s="4" t="n"/>
      <c r="F134" s="7">
        <f>IF($D134="","",IF(COUNTIF('السياسات'!$B$5:$B$14,"&lt;="&amp;$D134)=0,"",INDEX('السياسات'!$A$5:$A$14,COUNTIF('السياسات'!$B$5:$B$14,"&lt;="&amp;$D134))))</f>
        <v/>
      </c>
      <c r="G134" s="8">
        <f>IF($F134="","",INDEX('السياسات'!$C$5:$C$14,MATCH($F134,'السياسات'!$A$5:$A$14,0)))</f>
        <v/>
      </c>
      <c r="H134" s="8">
        <f>IF(OR($A134="",$D134=""),"",IF($F134="",$A134-$D134,$A134-IF(AND(INDEX('السياسات'!$D$5:$D$14,MATCH($F134,'السياسات'!$A$5:$A$14,0))="تاريخ التسليم",$E134&lt;&gt;""),$E134,$D134)))</f>
        <v/>
      </c>
      <c r="I134" s="7">
        <f>IF(OR($H134="",$G134=""),"",IF($H134&lt;=$G134,"نعم","لا"))</f>
        <v/>
      </c>
      <c r="J134" s="5" t="n"/>
      <c r="K134" s="9" t="n"/>
      <c r="L134" s="10">
        <f>IF(OR($A134="",$K134=""),"",IF($I134="لا",'القوائم'!$D$7,IF($K134&lt;='القوائم'!$E$5,'القوائم'!$D$5,IF($K134&lt;='القوائم'!$E$6,'القوائم'!$D$6,'القوائم'!$D$7))))</f>
        <v/>
      </c>
      <c r="M134" s="11">
        <f>IF($A134="","",WORKDAY($A134,'القوائم'!$G$5))</f>
        <v/>
      </c>
      <c r="N134" s="5" t="n"/>
      <c r="O134" s="4" t="n"/>
      <c r="P134" s="7">
        <f>IF(OR($M134="",$O134=""),"",IF($O134&lt;=$M134,"نعم","لا"))</f>
        <v/>
      </c>
      <c r="Q134" s="9" t="n"/>
      <c r="R134" s="5" t="n"/>
      <c r="S134" s="4" t="n"/>
      <c r="T134" s="4" t="n"/>
      <c r="U134" s="12">
        <f>IF($A134="","",IF($T134&lt;&gt;"","مغلق",IF($O134="",IF(TODAY()&gt;$M134,"القرار متأخر","بانتظار القرار"),IF(OR($N134="استرداد كامل",$N134="استرداد جزئي"),IF($S134="","استرداد بانتظار الإصدار",IF(TODAY()&gt;WORKDAY($S134,'القوائم'!$G$6),"تحقق وأغلق","تم إرسال الاسترداد")),"مفتوح"))))</f>
        <v/>
      </c>
      <c r="V134" s="5" t="n"/>
    </row>
    <row r="135">
      <c r="A135" s="4" t="n"/>
      <c r="B135" s="5" t="n"/>
      <c r="C135" s="6" t="n"/>
      <c r="D135" s="4" t="n"/>
      <c r="E135" s="4" t="n"/>
      <c r="F135" s="7">
        <f>IF($D135="","",IF(COUNTIF('السياسات'!$B$5:$B$14,"&lt;="&amp;$D135)=0,"",INDEX('السياسات'!$A$5:$A$14,COUNTIF('السياسات'!$B$5:$B$14,"&lt;="&amp;$D135))))</f>
        <v/>
      </c>
      <c r="G135" s="8">
        <f>IF($F135="","",INDEX('السياسات'!$C$5:$C$14,MATCH($F135,'السياسات'!$A$5:$A$14,0)))</f>
        <v/>
      </c>
      <c r="H135" s="8">
        <f>IF(OR($A135="",$D135=""),"",IF($F135="",$A135-$D135,$A135-IF(AND(INDEX('السياسات'!$D$5:$D$14,MATCH($F135,'السياسات'!$A$5:$A$14,0))="تاريخ التسليم",$E135&lt;&gt;""),$E135,$D135)))</f>
        <v/>
      </c>
      <c r="I135" s="7">
        <f>IF(OR($H135="",$G135=""),"",IF($H135&lt;=$G135,"نعم","لا"))</f>
        <v/>
      </c>
      <c r="J135" s="5" t="n"/>
      <c r="K135" s="9" t="n"/>
      <c r="L135" s="10">
        <f>IF(OR($A135="",$K135=""),"",IF($I135="لا",'القوائم'!$D$7,IF($K135&lt;='القوائم'!$E$5,'القوائم'!$D$5,IF($K135&lt;='القوائم'!$E$6,'القوائم'!$D$6,'القوائم'!$D$7))))</f>
        <v/>
      </c>
      <c r="M135" s="11">
        <f>IF($A135="","",WORKDAY($A135,'القوائم'!$G$5))</f>
        <v/>
      </c>
      <c r="N135" s="5" t="n"/>
      <c r="O135" s="4" t="n"/>
      <c r="P135" s="7">
        <f>IF(OR($M135="",$O135=""),"",IF($O135&lt;=$M135,"نعم","لا"))</f>
        <v/>
      </c>
      <c r="Q135" s="9" t="n"/>
      <c r="R135" s="5" t="n"/>
      <c r="S135" s="4" t="n"/>
      <c r="T135" s="4" t="n"/>
      <c r="U135" s="12">
        <f>IF($A135="","",IF($T135&lt;&gt;"","مغلق",IF($O135="",IF(TODAY()&gt;$M135,"القرار متأخر","بانتظار القرار"),IF(OR($N135="استرداد كامل",$N135="استرداد جزئي"),IF($S135="","استرداد بانتظار الإصدار",IF(TODAY()&gt;WORKDAY($S135,'القوائم'!$G$6),"تحقق وأغلق","تم إرسال الاسترداد")),"مفتوح"))))</f>
        <v/>
      </c>
      <c r="V135" s="5" t="n"/>
    </row>
    <row r="136">
      <c r="A136" s="4" t="n"/>
      <c r="B136" s="5" t="n"/>
      <c r="C136" s="6" t="n"/>
      <c r="D136" s="4" t="n"/>
      <c r="E136" s="4" t="n"/>
      <c r="F136" s="7">
        <f>IF($D136="","",IF(COUNTIF('السياسات'!$B$5:$B$14,"&lt;="&amp;$D136)=0,"",INDEX('السياسات'!$A$5:$A$14,COUNTIF('السياسات'!$B$5:$B$14,"&lt;="&amp;$D136))))</f>
        <v/>
      </c>
      <c r="G136" s="8">
        <f>IF($F136="","",INDEX('السياسات'!$C$5:$C$14,MATCH($F136,'السياسات'!$A$5:$A$14,0)))</f>
        <v/>
      </c>
      <c r="H136" s="8">
        <f>IF(OR($A136="",$D136=""),"",IF($F136="",$A136-$D136,$A136-IF(AND(INDEX('السياسات'!$D$5:$D$14,MATCH($F136,'السياسات'!$A$5:$A$14,0))="تاريخ التسليم",$E136&lt;&gt;""),$E136,$D136)))</f>
        <v/>
      </c>
      <c r="I136" s="7">
        <f>IF(OR($H136="",$G136=""),"",IF($H136&lt;=$G136,"نعم","لا"))</f>
        <v/>
      </c>
      <c r="J136" s="5" t="n"/>
      <c r="K136" s="9" t="n"/>
      <c r="L136" s="10">
        <f>IF(OR($A136="",$K136=""),"",IF($I136="لا",'القوائم'!$D$7,IF($K136&lt;='القوائم'!$E$5,'القوائم'!$D$5,IF($K136&lt;='القوائم'!$E$6,'القوائم'!$D$6,'القوائم'!$D$7))))</f>
        <v/>
      </c>
      <c r="M136" s="11">
        <f>IF($A136="","",WORKDAY($A136,'القوائم'!$G$5))</f>
        <v/>
      </c>
      <c r="N136" s="5" t="n"/>
      <c r="O136" s="4" t="n"/>
      <c r="P136" s="7">
        <f>IF(OR($M136="",$O136=""),"",IF($O136&lt;=$M136,"نعم","لا"))</f>
        <v/>
      </c>
      <c r="Q136" s="9" t="n"/>
      <c r="R136" s="5" t="n"/>
      <c r="S136" s="4" t="n"/>
      <c r="T136" s="4" t="n"/>
      <c r="U136" s="12">
        <f>IF($A136="","",IF($T136&lt;&gt;"","مغلق",IF($O136="",IF(TODAY()&gt;$M136,"القرار متأخر","بانتظار القرار"),IF(OR($N136="استرداد كامل",$N136="استرداد جزئي"),IF($S136="","استرداد بانتظار الإصدار",IF(TODAY()&gt;WORKDAY($S136,'القوائم'!$G$6),"تحقق وأغلق","تم إرسال الاسترداد")),"مفتوح"))))</f>
        <v/>
      </c>
      <c r="V136" s="5" t="n"/>
    </row>
    <row r="137">
      <c r="A137" s="4" t="n"/>
      <c r="B137" s="5" t="n"/>
      <c r="C137" s="6" t="n"/>
      <c r="D137" s="4" t="n"/>
      <c r="E137" s="4" t="n"/>
      <c r="F137" s="7">
        <f>IF($D137="","",IF(COUNTIF('السياسات'!$B$5:$B$14,"&lt;="&amp;$D137)=0,"",INDEX('السياسات'!$A$5:$A$14,COUNTIF('السياسات'!$B$5:$B$14,"&lt;="&amp;$D137))))</f>
        <v/>
      </c>
      <c r="G137" s="8">
        <f>IF($F137="","",INDEX('السياسات'!$C$5:$C$14,MATCH($F137,'السياسات'!$A$5:$A$14,0)))</f>
        <v/>
      </c>
      <c r="H137" s="8">
        <f>IF(OR($A137="",$D137=""),"",IF($F137="",$A137-$D137,$A137-IF(AND(INDEX('السياسات'!$D$5:$D$14,MATCH($F137,'السياسات'!$A$5:$A$14,0))="تاريخ التسليم",$E137&lt;&gt;""),$E137,$D137)))</f>
        <v/>
      </c>
      <c r="I137" s="7">
        <f>IF(OR($H137="",$G137=""),"",IF($H137&lt;=$G137,"نعم","لا"))</f>
        <v/>
      </c>
      <c r="J137" s="5" t="n"/>
      <c r="K137" s="9" t="n"/>
      <c r="L137" s="10">
        <f>IF(OR($A137="",$K137=""),"",IF($I137="لا",'القوائم'!$D$7,IF($K137&lt;='القوائم'!$E$5,'القوائم'!$D$5,IF($K137&lt;='القوائم'!$E$6,'القوائم'!$D$6,'القوائم'!$D$7))))</f>
        <v/>
      </c>
      <c r="M137" s="11">
        <f>IF($A137="","",WORKDAY($A137,'القوائم'!$G$5))</f>
        <v/>
      </c>
      <c r="N137" s="5" t="n"/>
      <c r="O137" s="4" t="n"/>
      <c r="P137" s="7">
        <f>IF(OR($M137="",$O137=""),"",IF($O137&lt;=$M137,"نعم","لا"))</f>
        <v/>
      </c>
      <c r="Q137" s="9" t="n"/>
      <c r="R137" s="5" t="n"/>
      <c r="S137" s="4" t="n"/>
      <c r="T137" s="4" t="n"/>
      <c r="U137" s="12">
        <f>IF($A137="","",IF($T137&lt;&gt;"","مغلق",IF($O137="",IF(TODAY()&gt;$M137,"القرار متأخر","بانتظار القرار"),IF(OR($N137="استرداد كامل",$N137="استرداد جزئي"),IF($S137="","استرداد بانتظار الإصدار",IF(TODAY()&gt;WORKDAY($S137,'القوائم'!$G$6),"تحقق وأغلق","تم إرسال الاسترداد")),"مفتوح"))))</f>
        <v/>
      </c>
      <c r="V137" s="5" t="n"/>
    </row>
    <row r="138">
      <c r="A138" s="4" t="n"/>
      <c r="B138" s="5" t="n"/>
      <c r="C138" s="6" t="n"/>
      <c r="D138" s="4" t="n"/>
      <c r="E138" s="4" t="n"/>
      <c r="F138" s="7">
        <f>IF($D138="","",IF(COUNTIF('السياسات'!$B$5:$B$14,"&lt;="&amp;$D138)=0,"",INDEX('السياسات'!$A$5:$A$14,COUNTIF('السياسات'!$B$5:$B$14,"&lt;="&amp;$D138))))</f>
        <v/>
      </c>
      <c r="G138" s="8">
        <f>IF($F138="","",INDEX('السياسات'!$C$5:$C$14,MATCH($F138,'السياسات'!$A$5:$A$14,0)))</f>
        <v/>
      </c>
      <c r="H138" s="8">
        <f>IF(OR($A138="",$D138=""),"",IF($F138="",$A138-$D138,$A138-IF(AND(INDEX('السياسات'!$D$5:$D$14,MATCH($F138,'السياسات'!$A$5:$A$14,0))="تاريخ التسليم",$E138&lt;&gt;""),$E138,$D138)))</f>
        <v/>
      </c>
      <c r="I138" s="7">
        <f>IF(OR($H138="",$G138=""),"",IF($H138&lt;=$G138,"نعم","لا"))</f>
        <v/>
      </c>
      <c r="J138" s="5" t="n"/>
      <c r="K138" s="9" t="n"/>
      <c r="L138" s="10">
        <f>IF(OR($A138="",$K138=""),"",IF($I138="لا",'القوائم'!$D$7,IF($K138&lt;='القوائم'!$E$5,'القوائم'!$D$5,IF($K138&lt;='القوائم'!$E$6,'القوائم'!$D$6,'القوائم'!$D$7))))</f>
        <v/>
      </c>
      <c r="M138" s="11">
        <f>IF($A138="","",WORKDAY($A138,'القوائم'!$G$5))</f>
        <v/>
      </c>
      <c r="N138" s="5" t="n"/>
      <c r="O138" s="4" t="n"/>
      <c r="P138" s="7">
        <f>IF(OR($M138="",$O138=""),"",IF($O138&lt;=$M138,"نعم","لا"))</f>
        <v/>
      </c>
      <c r="Q138" s="9" t="n"/>
      <c r="R138" s="5" t="n"/>
      <c r="S138" s="4" t="n"/>
      <c r="T138" s="4" t="n"/>
      <c r="U138" s="12">
        <f>IF($A138="","",IF($T138&lt;&gt;"","مغلق",IF($O138="",IF(TODAY()&gt;$M138,"القرار متأخر","بانتظار القرار"),IF(OR($N138="استرداد كامل",$N138="استرداد جزئي"),IF($S138="","استرداد بانتظار الإصدار",IF(TODAY()&gt;WORKDAY($S138,'القوائم'!$G$6),"تحقق وأغلق","تم إرسال الاسترداد")),"مفتوح"))))</f>
        <v/>
      </c>
      <c r="V138" s="5" t="n"/>
    </row>
    <row r="139">
      <c r="A139" s="4" t="n"/>
      <c r="B139" s="5" t="n"/>
      <c r="C139" s="6" t="n"/>
      <c r="D139" s="4" t="n"/>
      <c r="E139" s="4" t="n"/>
      <c r="F139" s="7">
        <f>IF($D139="","",IF(COUNTIF('السياسات'!$B$5:$B$14,"&lt;="&amp;$D139)=0,"",INDEX('السياسات'!$A$5:$A$14,COUNTIF('السياسات'!$B$5:$B$14,"&lt;="&amp;$D139))))</f>
        <v/>
      </c>
      <c r="G139" s="8">
        <f>IF($F139="","",INDEX('السياسات'!$C$5:$C$14,MATCH($F139,'السياسات'!$A$5:$A$14,0)))</f>
        <v/>
      </c>
      <c r="H139" s="8">
        <f>IF(OR($A139="",$D139=""),"",IF($F139="",$A139-$D139,$A139-IF(AND(INDEX('السياسات'!$D$5:$D$14,MATCH($F139,'السياسات'!$A$5:$A$14,0))="تاريخ التسليم",$E139&lt;&gt;""),$E139,$D139)))</f>
        <v/>
      </c>
      <c r="I139" s="7">
        <f>IF(OR($H139="",$G139=""),"",IF($H139&lt;=$G139,"نعم","لا"))</f>
        <v/>
      </c>
      <c r="J139" s="5" t="n"/>
      <c r="K139" s="9" t="n"/>
      <c r="L139" s="10">
        <f>IF(OR($A139="",$K139=""),"",IF($I139="لا",'القوائم'!$D$7,IF($K139&lt;='القوائم'!$E$5,'القوائم'!$D$5,IF($K139&lt;='القوائم'!$E$6,'القوائم'!$D$6,'القوائم'!$D$7))))</f>
        <v/>
      </c>
      <c r="M139" s="11">
        <f>IF($A139="","",WORKDAY($A139,'القوائم'!$G$5))</f>
        <v/>
      </c>
      <c r="N139" s="5" t="n"/>
      <c r="O139" s="4" t="n"/>
      <c r="P139" s="7">
        <f>IF(OR($M139="",$O139=""),"",IF($O139&lt;=$M139,"نعم","لا"))</f>
        <v/>
      </c>
      <c r="Q139" s="9" t="n"/>
      <c r="R139" s="5" t="n"/>
      <c r="S139" s="4" t="n"/>
      <c r="T139" s="4" t="n"/>
      <c r="U139" s="12">
        <f>IF($A139="","",IF($T139&lt;&gt;"","مغلق",IF($O139="",IF(TODAY()&gt;$M139,"القرار متأخر","بانتظار القرار"),IF(OR($N139="استرداد كامل",$N139="استرداد جزئي"),IF($S139="","استرداد بانتظار الإصدار",IF(TODAY()&gt;WORKDAY($S139,'القوائم'!$G$6),"تحقق وأغلق","تم إرسال الاسترداد")),"مفتوح"))))</f>
        <v/>
      </c>
      <c r="V139" s="5" t="n"/>
    </row>
    <row r="140">
      <c r="A140" s="4" t="n"/>
      <c r="B140" s="5" t="n"/>
      <c r="C140" s="6" t="n"/>
      <c r="D140" s="4" t="n"/>
      <c r="E140" s="4" t="n"/>
      <c r="F140" s="7">
        <f>IF($D140="","",IF(COUNTIF('السياسات'!$B$5:$B$14,"&lt;="&amp;$D140)=0,"",INDEX('السياسات'!$A$5:$A$14,COUNTIF('السياسات'!$B$5:$B$14,"&lt;="&amp;$D140))))</f>
        <v/>
      </c>
      <c r="G140" s="8">
        <f>IF($F140="","",INDEX('السياسات'!$C$5:$C$14,MATCH($F140,'السياسات'!$A$5:$A$14,0)))</f>
        <v/>
      </c>
      <c r="H140" s="8">
        <f>IF(OR($A140="",$D140=""),"",IF($F140="",$A140-$D140,$A140-IF(AND(INDEX('السياسات'!$D$5:$D$14,MATCH($F140,'السياسات'!$A$5:$A$14,0))="تاريخ التسليم",$E140&lt;&gt;""),$E140,$D140)))</f>
        <v/>
      </c>
      <c r="I140" s="7">
        <f>IF(OR($H140="",$G140=""),"",IF($H140&lt;=$G140,"نعم","لا"))</f>
        <v/>
      </c>
      <c r="J140" s="5" t="n"/>
      <c r="K140" s="9" t="n"/>
      <c r="L140" s="10">
        <f>IF(OR($A140="",$K140=""),"",IF($I140="لا",'القوائم'!$D$7,IF($K140&lt;='القوائم'!$E$5,'القوائم'!$D$5,IF($K140&lt;='القوائم'!$E$6,'القوائم'!$D$6,'القوائم'!$D$7))))</f>
        <v/>
      </c>
      <c r="M140" s="11">
        <f>IF($A140="","",WORKDAY($A140,'القوائم'!$G$5))</f>
        <v/>
      </c>
      <c r="N140" s="5" t="n"/>
      <c r="O140" s="4" t="n"/>
      <c r="P140" s="7">
        <f>IF(OR($M140="",$O140=""),"",IF($O140&lt;=$M140,"نعم","لا"))</f>
        <v/>
      </c>
      <c r="Q140" s="9" t="n"/>
      <c r="R140" s="5" t="n"/>
      <c r="S140" s="4" t="n"/>
      <c r="T140" s="4" t="n"/>
      <c r="U140" s="12">
        <f>IF($A140="","",IF($T140&lt;&gt;"","مغلق",IF($O140="",IF(TODAY()&gt;$M140,"القرار متأخر","بانتظار القرار"),IF(OR($N140="استرداد كامل",$N140="استرداد جزئي"),IF($S140="","استرداد بانتظار الإصدار",IF(TODAY()&gt;WORKDAY($S140,'القوائم'!$G$6),"تحقق وأغلق","تم إرسال الاسترداد")),"مفتوح"))))</f>
        <v/>
      </c>
      <c r="V140" s="5" t="n"/>
    </row>
    <row r="141">
      <c r="A141" s="4" t="n"/>
      <c r="B141" s="5" t="n"/>
      <c r="C141" s="6" t="n"/>
      <c r="D141" s="4" t="n"/>
      <c r="E141" s="4" t="n"/>
      <c r="F141" s="7">
        <f>IF($D141="","",IF(COUNTIF('السياسات'!$B$5:$B$14,"&lt;="&amp;$D141)=0,"",INDEX('السياسات'!$A$5:$A$14,COUNTIF('السياسات'!$B$5:$B$14,"&lt;="&amp;$D141))))</f>
        <v/>
      </c>
      <c r="G141" s="8">
        <f>IF($F141="","",INDEX('السياسات'!$C$5:$C$14,MATCH($F141,'السياسات'!$A$5:$A$14,0)))</f>
        <v/>
      </c>
      <c r="H141" s="8">
        <f>IF(OR($A141="",$D141=""),"",IF($F141="",$A141-$D141,$A141-IF(AND(INDEX('السياسات'!$D$5:$D$14,MATCH($F141,'السياسات'!$A$5:$A$14,0))="تاريخ التسليم",$E141&lt;&gt;""),$E141,$D141)))</f>
        <v/>
      </c>
      <c r="I141" s="7">
        <f>IF(OR($H141="",$G141=""),"",IF($H141&lt;=$G141,"نعم","لا"))</f>
        <v/>
      </c>
      <c r="J141" s="5" t="n"/>
      <c r="K141" s="9" t="n"/>
      <c r="L141" s="10">
        <f>IF(OR($A141="",$K141=""),"",IF($I141="لا",'القوائم'!$D$7,IF($K141&lt;='القوائم'!$E$5,'القوائم'!$D$5,IF($K141&lt;='القوائم'!$E$6,'القوائم'!$D$6,'القوائم'!$D$7))))</f>
        <v/>
      </c>
      <c r="M141" s="11">
        <f>IF($A141="","",WORKDAY($A141,'القوائم'!$G$5))</f>
        <v/>
      </c>
      <c r="N141" s="5" t="n"/>
      <c r="O141" s="4" t="n"/>
      <c r="P141" s="7">
        <f>IF(OR($M141="",$O141=""),"",IF($O141&lt;=$M141,"نعم","لا"))</f>
        <v/>
      </c>
      <c r="Q141" s="9" t="n"/>
      <c r="R141" s="5" t="n"/>
      <c r="S141" s="4" t="n"/>
      <c r="T141" s="4" t="n"/>
      <c r="U141" s="12">
        <f>IF($A141="","",IF($T141&lt;&gt;"","مغلق",IF($O141="",IF(TODAY()&gt;$M141,"القرار متأخر","بانتظار القرار"),IF(OR($N141="استرداد كامل",$N141="استرداد جزئي"),IF($S141="","استرداد بانتظار الإصدار",IF(TODAY()&gt;WORKDAY($S141,'القوائم'!$G$6),"تحقق وأغلق","تم إرسال الاسترداد")),"مفتوح"))))</f>
        <v/>
      </c>
      <c r="V141" s="5" t="n"/>
    </row>
    <row r="142">
      <c r="A142" s="4" t="n"/>
      <c r="B142" s="5" t="n"/>
      <c r="C142" s="6" t="n"/>
      <c r="D142" s="4" t="n"/>
      <c r="E142" s="4" t="n"/>
      <c r="F142" s="7">
        <f>IF($D142="","",IF(COUNTIF('السياسات'!$B$5:$B$14,"&lt;="&amp;$D142)=0,"",INDEX('السياسات'!$A$5:$A$14,COUNTIF('السياسات'!$B$5:$B$14,"&lt;="&amp;$D142))))</f>
        <v/>
      </c>
      <c r="G142" s="8">
        <f>IF($F142="","",INDEX('السياسات'!$C$5:$C$14,MATCH($F142,'السياسات'!$A$5:$A$14,0)))</f>
        <v/>
      </c>
      <c r="H142" s="8">
        <f>IF(OR($A142="",$D142=""),"",IF($F142="",$A142-$D142,$A142-IF(AND(INDEX('السياسات'!$D$5:$D$14,MATCH($F142,'السياسات'!$A$5:$A$14,0))="تاريخ التسليم",$E142&lt;&gt;""),$E142,$D142)))</f>
        <v/>
      </c>
      <c r="I142" s="7">
        <f>IF(OR($H142="",$G142=""),"",IF($H142&lt;=$G142,"نعم","لا"))</f>
        <v/>
      </c>
      <c r="J142" s="5" t="n"/>
      <c r="K142" s="9" t="n"/>
      <c r="L142" s="10">
        <f>IF(OR($A142="",$K142=""),"",IF($I142="لا",'القوائم'!$D$7,IF($K142&lt;='القوائم'!$E$5,'القوائم'!$D$5,IF($K142&lt;='القوائم'!$E$6,'القوائم'!$D$6,'القوائم'!$D$7))))</f>
        <v/>
      </c>
      <c r="M142" s="11">
        <f>IF($A142="","",WORKDAY($A142,'القوائم'!$G$5))</f>
        <v/>
      </c>
      <c r="N142" s="5" t="n"/>
      <c r="O142" s="4" t="n"/>
      <c r="P142" s="7">
        <f>IF(OR($M142="",$O142=""),"",IF($O142&lt;=$M142,"نعم","لا"))</f>
        <v/>
      </c>
      <c r="Q142" s="9" t="n"/>
      <c r="R142" s="5" t="n"/>
      <c r="S142" s="4" t="n"/>
      <c r="T142" s="4" t="n"/>
      <c r="U142" s="12">
        <f>IF($A142="","",IF($T142&lt;&gt;"","مغلق",IF($O142="",IF(TODAY()&gt;$M142,"القرار متأخر","بانتظار القرار"),IF(OR($N142="استرداد كامل",$N142="استرداد جزئي"),IF($S142="","استرداد بانتظار الإصدار",IF(TODAY()&gt;WORKDAY($S142,'القوائم'!$G$6),"تحقق وأغلق","تم إرسال الاسترداد")),"مفتوح"))))</f>
        <v/>
      </c>
      <c r="V142" s="5" t="n"/>
    </row>
    <row r="143">
      <c r="A143" s="4" t="n"/>
      <c r="B143" s="5" t="n"/>
      <c r="C143" s="6" t="n"/>
      <c r="D143" s="4" t="n"/>
      <c r="E143" s="4" t="n"/>
      <c r="F143" s="7">
        <f>IF($D143="","",IF(COUNTIF('السياسات'!$B$5:$B$14,"&lt;="&amp;$D143)=0,"",INDEX('السياسات'!$A$5:$A$14,COUNTIF('السياسات'!$B$5:$B$14,"&lt;="&amp;$D143))))</f>
        <v/>
      </c>
      <c r="G143" s="8">
        <f>IF($F143="","",INDEX('السياسات'!$C$5:$C$14,MATCH($F143,'السياسات'!$A$5:$A$14,0)))</f>
        <v/>
      </c>
      <c r="H143" s="8">
        <f>IF(OR($A143="",$D143=""),"",IF($F143="",$A143-$D143,$A143-IF(AND(INDEX('السياسات'!$D$5:$D$14,MATCH($F143,'السياسات'!$A$5:$A$14,0))="تاريخ التسليم",$E143&lt;&gt;""),$E143,$D143)))</f>
        <v/>
      </c>
      <c r="I143" s="7">
        <f>IF(OR($H143="",$G143=""),"",IF($H143&lt;=$G143,"نعم","لا"))</f>
        <v/>
      </c>
      <c r="J143" s="5" t="n"/>
      <c r="K143" s="9" t="n"/>
      <c r="L143" s="10">
        <f>IF(OR($A143="",$K143=""),"",IF($I143="لا",'القوائم'!$D$7,IF($K143&lt;='القوائم'!$E$5,'القوائم'!$D$5,IF($K143&lt;='القوائم'!$E$6,'القوائم'!$D$6,'القوائم'!$D$7))))</f>
        <v/>
      </c>
      <c r="M143" s="11">
        <f>IF($A143="","",WORKDAY($A143,'القوائم'!$G$5))</f>
        <v/>
      </c>
      <c r="N143" s="5" t="n"/>
      <c r="O143" s="4" t="n"/>
      <c r="P143" s="7">
        <f>IF(OR($M143="",$O143=""),"",IF($O143&lt;=$M143,"نعم","لا"))</f>
        <v/>
      </c>
      <c r="Q143" s="9" t="n"/>
      <c r="R143" s="5" t="n"/>
      <c r="S143" s="4" t="n"/>
      <c r="T143" s="4" t="n"/>
      <c r="U143" s="12">
        <f>IF($A143="","",IF($T143&lt;&gt;"","مغلق",IF($O143="",IF(TODAY()&gt;$M143,"القرار متأخر","بانتظار القرار"),IF(OR($N143="استرداد كامل",$N143="استرداد جزئي"),IF($S143="","استرداد بانتظار الإصدار",IF(TODAY()&gt;WORKDAY($S143,'القوائم'!$G$6),"تحقق وأغلق","تم إرسال الاسترداد")),"مفتوح"))))</f>
        <v/>
      </c>
      <c r="V143" s="5" t="n"/>
    </row>
    <row r="144">
      <c r="A144" s="4" t="n"/>
      <c r="B144" s="5" t="n"/>
      <c r="C144" s="6" t="n"/>
      <c r="D144" s="4" t="n"/>
      <c r="E144" s="4" t="n"/>
      <c r="F144" s="7">
        <f>IF($D144="","",IF(COUNTIF('السياسات'!$B$5:$B$14,"&lt;="&amp;$D144)=0,"",INDEX('السياسات'!$A$5:$A$14,COUNTIF('السياسات'!$B$5:$B$14,"&lt;="&amp;$D144))))</f>
        <v/>
      </c>
      <c r="G144" s="8">
        <f>IF($F144="","",INDEX('السياسات'!$C$5:$C$14,MATCH($F144,'السياسات'!$A$5:$A$14,0)))</f>
        <v/>
      </c>
      <c r="H144" s="8">
        <f>IF(OR($A144="",$D144=""),"",IF($F144="",$A144-$D144,$A144-IF(AND(INDEX('السياسات'!$D$5:$D$14,MATCH($F144,'السياسات'!$A$5:$A$14,0))="تاريخ التسليم",$E144&lt;&gt;""),$E144,$D144)))</f>
        <v/>
      </c>
      <c r="I144" s="7">
        <f>IF(OR($H144="",$G144=""),"",IF($H144&lt;=$G144,"نعم","لا"))</f>
        <v/>
      </c>
      <c r="J144" s="5" t="n"/>
      <c r="K144" s="9" t="n"/>
      <c r="L144" s="10">
        <f>IF(OR($A144="",$K144=""),"",IF($I144="لا",'القوائم'!$D$7,IF($K144&lt;='القوائم'!$E$5,'القوائم'!$D$5,IF($K144&lt;='القوائم'!$E$6,'القوائم'!$D$6,'القوائم'!$D$7))))</f>
        <v/>
      </c>
      <c r="M144" s="11">
        <f>IF($A144="","",WORKDAY($A144,'القوائم'!$G$5))</f>
        <v/>
      </c>
      <c r="N144" s="5" t="n"/>
      <c r="O144" s="4" t="n"/>
      <c r="P144" s="7">
        <f>IF(OR($M144="",$O144=""),"",IF($O144&lt;=$M144,"نعم","لا"))</f>
        <v/>
      </c>
      <c r="Q144" s="9" t="n"/>
      <c r="R144" s="5" t="n"/>
      <c r="S144" s="4" t="n"/>
      <c r="T144" s="4" t="n"/>
      <c r="U144" s="12">
        <f>IF($A144="","",IF($T144&lt;&gt;"","مغلق",IF($O144="",IF(TODAY()&gt;$M144,"القرار متأخر","بانتظار القرار"),IF(OR($N144="استرداد كامل",$N144="استرداد جزئي"),IF($S144="","استرداد بانتظار الإصدار",IF(TODAY()&gt;WORKDAY($S144,'القوائم'!$G$6),"تحقق وأغلق","تم إرسال الاسترداد")),"مفتوح"))))</f>
        <v/>
      </c>
      <c r="V144" s="5" t="n"/>
    </row>
    <row r="145">
      <c r="A145" s="4" t="n"/>
      <c r="B145" s="5" t="n"/>
      <c r="C145" s="6" t="n"/>
      <c r="D145" s="4" t="n"/>
      <c r="E145" s="4" t="n"/>
      <c r="F145" s="7">
        <f>IF($D145="","",IF(COUNTIF('السياسات'!$B$5:$B$14,"&lt;="&amp;$D145)=0,"",INDEX('السياسات'!$A$5:$A$14,COUNTIF('السياسات'!$B$5:$B$14,"&lt;="&amp;$D145))))</f>
        <v/>
      </c>
      <c r="G145" s="8">
        <f>IF($F145="","",INDEX('السياسات'!$C$5:$C$14,MATCH($F145,'السياسات'!$A$5:$A$14,0)))</f>
        <v/>
      </c>
      <c r="H145" s="8">
        <f>IF(OR($A145="",$D145=""),"",IF($F145="",$A145-$D145,$A145-IF(AND(INDEX('السياسات'!$D$5:$D$14,MATCH($F145,'السياسات'!$A$5:$A$14,0))="تاريخ التسليم",$E145&lt;&gt;""),$E145,$D145)))</f>
        <v/>
      </c>
      <c r="I145" s="7">
        <f>IF(OR($H145="",$G145=""),"",IF($H145&lt;=$G145,"نعم","لا"))</f>
        <v/>
      </c>
      <c r="J145" s="5" t="n"/>
      <c r="K145" s="9" t="n"/>
      <c r="L145" s="10">
        <f>IF(OR($A145="",$K145=""),"",IF($I145="لا",'القوائم'!$D$7,IF($K145&lt;='القوائم'!$E$5,'القوائم'!$D$5,IF($K145&lt;='القوائم'!$E$6,'القوائم'!$D$6,'القوائم'!$D$7))))</f>
        <v/>
      </c>
      <c r="M145" s="11">
        <f>IF($A145="","",WORKDAY($A145,'القوائم'!$G$5))</f>
        <v/>
      </c>
      <c r="N145" s="5" t="n"/>
      <c r="O145" s="4" t="n"/>
      <c r="P145" s="7">
        <f>IF(OR($M145="",$O145=""),"",IF($O145&lt;=$M145,"نعم","لا"))</f>
        <v/>
      </c>
      <c r="Q145" s="9" t="n"/>
      <c r="R145" s="5" t="n"/>
      <c r="S145" s="4" t="n"/>
      <c r="T145" s="4" t="n"/>
      <c r="U145" s="12">
        <f>IF($A145="","",IF($T145&lt;&gt;"","مغلق",IF($O145="",IF(TODAY()&gt;$M145,"القرار متأخر","بانتظار القرار"),IF(OR($N145="استرداد كامل",$N145="استرداد جزئي"),IF($S145="","استرداد بانتظار الإصدار",IF(TODAY()&gt;WORKDAY($S145,'القوائم'!$G$6),"تحقق وأغلق","تم إرسال الاسترداد")),"مفتوح"))))</f>
        <v/>
      </c>
      <c r="V145" s="5" t="n"/>
    </row>
    <row r="146">
      <c r="A146" s="4" t="n"/>
      <c r="B146" s="5" t="n"/>
      <c r="C146" s="6" t="n"/>
      <c r="D146" s="4" t="n"/>
      <c r="E146" s="4" t="n"/>
      <c r="F146" s="7">
        <f>IF($D146="","",IF(COUNTIF('السياسات'!$B$5:$B$14,"&lt;="&amp;$D146)=0,"",INDEX('السياسات'!$A$5:$A$14,COUNTIF('السياسات'!$B$5:$B$14,"&lt;="&amp;$D146))))</f>
        <v/>
      </c>
      <c r="G146" s="8">
        <f>IF($F146="","",INDEX('السياسات'!$C$5:$C$14,MATCH($F146,'السياسات'!$A$5:$A$14,0)))</f>
        <v/>
      </c>
      <c r="H146" s="8">
        <f>IF(OR($A146="",$D146=""),"",IF($F146="",$A146-$D146,$A146-IF(AND(INDEX('السياسات'!$D$5:$D$14,MATCH($F146,'السياسات'!$A$5:$A$14,0))="تاريخ التسليم",$E146&lt;&gt;""),$E146,$D146)))</f>
        <v/>
      </c>
      <c r="I146" s="7">
        <f>IF(OR($H146="",$G146=""),"",IF($H146&lt;=$G146,"نعم","لا"))</f>
        <v/>
      </c>
      <c r="J146" s="5" t="n"/>
      <c r="K146" s="9" t="n"/>
      <c r="L146" s="10">
        <f>IF(OR($A146="",$K146=""),"",IF($I146="لا",'القوائم'!$D$7,IF($K146&lt;='القوائم'!$E$5,'القوائم'!$D$5,IF($K146&lt;='القوائم'!$E$6,'القوائم'!$D$6,'القوائم'!$D$7))))</f>
        <v/>
      </c>
      <c r="M146" s="11">
        <f>IF($A146="","",WORKDAY($A146,'القوائم'!$G$5))</f>
        <v/>
      </c>
      <c r="N146" s="5" t="n"/>
      <c r="O146" s="4" t="n"/>
      <c r="P146" s="7">
        <f>IF(OR($M146="",$O146=""),"",IF($O146&lt;=$M146,"نعم","لا"))</f>
        <v/>
      </c>
      <c r="Q146" s="9" t="n"/>
      <c r="R146" s="5" t="n"/>
      <c r="S146" s="4" t="n"/>
      <c r="T146" s="4" t="n"/>
      <c r="U146" s="12">
        <f>IF($A146="","",IF($T146&lt;&gt;"","مغلق",IF($O146="",IF(TODAY()&gt;$M146,"القرار متأخر","بانتظار القرار"),IF(OR($N146="استرداد كامل",$N146="استرداد جزئي"),IF($S146="","استرداد بانتظار الإصدار",IF(TODAY()&gt;WORKDAY($S146,'القوائم'!$G$6),"تحقق وأغلق","تم إرسال الاسترداد")),"مفتوح"))))</f>
        <v/>
      </c>
      <c r="V146" s="5" t="n"/>
    </row>
    <row r="147">
      <c r="A147" s="4" t="n"/>
      <c r="B147" s="5" t="n"/>
      <c r="C147" s="6" t="n"/>
      <c r="D147" s="4" t="n"/>
      <c r="E147" s="4" t="n"/>
      <c r="F147" s="7">
        <f>IF($D147="","",IF(COUNTIF('السياسات'!$B$5:$B$14,"&lt;="&amp;$D147)=0,"",INDEX('السياسات'!$A$5:$A$14,COUNTIF('السياسات'!$B$5:$B$14,"&lt;="&amp;$D147))))</f>
        <v/>
      </c>
      <c r="G147" s="8">
        <f>IF($F147="","",INDEX('السياسات'!$C$5:$C$14,MATCH($F147,'السياسات'!$A$5:$A$14,0)))</f>
        <v/>
      </c>
      <c r="H147" s="8">
        <f>IF(OR($A147="",$D147=""),"",IF($F147="",$A147-$D147,$A147-IF(AND(INDEX('السياسات'!$D$5:$D$14,MATCH($F147,'السياسات'!$A$5:$A$14,0))="تاريخ التسليم",$E147&lt;&gt;""),$E147,$D147)))</f>
        <v/>
      </c>
      <c r="I147" s="7">
        <f>IF(OR($H147="",$G147=""),"",IF($H147&lt;=$G147,"نعم","لا"))</f>
        <v/>
      </c>
      <c r="J147" s="5" t="n"/>
      <c r="K147" s="9" t="n"/>
      <c r="L147" s="10">
        <f>IF(OR($A147="",$K147=""),"",IF($I147="لا",'القوائم'!$D$7,IF($K147&lt;='القوائم'!$E$5,'القوائم'!$D$5,IF($K147&lt;='القوائم'!$E$6,'القوائم'!$D$6,'القوائم'!$D$7))))</f>
        <v/>
      </c>
      <c r="M147" s="11">
        <f>IF($A147="","",WORKDAY($A147,'القوائم'!$G$5))</f>
        <v/>
      </c>
      <c r="N147" s="5" t="n"/>
      <c r="O147" s="4" t="n"/>
      <c r="P147" s="7">
        <f>IF(OR($M147="",$O147=""),"",IF($O147&lt;=$M147,"نعم","لا"))</f>
        <v/>
      </c>
      <c r="Q147" s="9" t="n"/>
      <c r="R147" s="5" t="n"/>
      <c r="S147" s="4" t="n"/>
      <c r="T147" s="4" t="n"/>
      <c r="U147" s="12">
        <f>IF($A147="","",IF($T147&lt;&gt;"","مغلق",IF($O147="",IF(TODAY()&gt;$M147,"القرار متأخر","بانتظار القرار"),IF(OR($N147="استرداد كامل",$N147="استرداد جزئي"),IF($S147="","استرداد بانتظار الإصدار",IF(TODAY()&gt;WORKDAY($S147,'القوائم'!$G$6),"تحقق وأغلق","تم إرسال الاسترداد")),"مفتوح"))))</f>
        <v/>
      </c>
      <c r="V147" s="5" t="n"/>
    </row>
    <row r="148">
      <c r="A148" s="4" t="n"/>
      <c r="B148" s="5" t="n"/>
      <c r="C148" s="6" t="n"/>
      <c r="D148" s="4" t="n"/>
      <c r="E148" s="4" t="n"/>
      <c r="F148" s="7">
        <f>IF($D148="","",IF(COUNTIF('السياسات'!$B$5:$B$14,"&lt;="&amp;$D148)=0,"",INDEX('السياسات'!$A$5:$A$14,COUNTIF('السياسات'!$B$5:$B$14,"&lt;="&amp;$D148))))</f>
        <v/>
      </c>
      <c r="G148" s="8">
        <f>IF($F148="","",INDEX('السياسات'!$C$5:$C$14,MATCH($F148,'السياسات'!$A$5:$A$14,0)))</f>
        <v/>
      </c>
      <c r="H148" s="8">
        <f>IF(OR($A148="",$D148=""),"",IF($F148="",$A148-$D148,$A148-IF(AND(INDEX('السياسات'!$D$5:$D$14,MATCH($F148,'السياسات'!$A$5:$A$14,0))="تاريخ التسليم",$E148&lt;&gt;""),$E148,$D148)))</f>
        <v/>
      </c>
      <c r="I148" s="7">
        <f>IF(OR($H148="",$G148=""),"",IF($H148&lt;=$G148,"نعم","لا"))</f>
        <v/>
      </c>
      <c r="J148" s="5" t="n"/>
      <c r="K148" s="9" t="n"/>
      <c r="L148" s="10">
        <f>IF(OR($A148="",$K148=""),"",IF($I148="لا",'القوائم'!$D$7,IF($K148&lt;='القوائم'!$E$5,'القوائم'!$D$5,IF($K148&lt;='القوائم'!$E$6,'القوائم'!$D$6,'القوائم'!$D$7))))</f>
        <v/>
      </c>
      <c r="M148" s="11">
        <f>IF($A148="","",WORKDAY($A148,'القوائم'!$G$5))</f>
        <v/>
      </c>
      <c r="N148" s="5" t="n"/>
      <c r="O148" s="4" t="n"/>
      <c r="P148" s="7">
        <f>IF(OR($M148="",$O148=""),"",IF($O148&lt;=$M148,"نعم","لا"))</f>
        <v/>
      </c>
      <c r="Q148" s="9" t="n"/>
      <c r="R148" s="5" t="n"/>
      <c r="S148" s="4" t="n"/>
      <c r="T148" s="4" t="n"/>
      <c r="U148" s="12">
        <f>IF($A148="","",IF($T148&lt;&gt;"","مغلق",IF($O148="",IF(TODAY()&gt;$M148,"القرار متأخر","بانتظار القرار"),IF(OR($N148="استرداد كامل",$N148="استرداد جزئي"),IF($S148="","استرداد بانتظار الإصدار",IF(TODAY()&gt;WORKDAY($S148,'القوائم'!$G$6),"تحقق وأغلق","تم إرسال الاسترداد")),"مفتوح"))))</f>
        <v/>
      </c>
      <c r="V148" s="5" t="n"/>
    </row>
    <row r="149">
      <c r="A149" s="4" t="n"/>
      <c r="B149" s="5" t="n"/>
      <c r="C149" s="6" t="n"/>
      <c r="D149" s="4" t="n"/>
      <c r="E149" s="4" t="n"/>
      <c r="F149" s="7">
        <f>IF($D149="","",IF(COUNTIF('السياسات'!$B$5:$B$14,"&lt;="&amp;$D149)=0,"",INDEX('السياسات'!$A$5:$A$14,COUNTIF('السياسات'!$B$5:$B$14,"&lt;="&amp;$D149))))</f>
        <v/>
      </c>
      <c r="G149" s="8">
        <f>IF($F149="","",INDEX('السياسات'!$C$5:$C$14,MATCH($F149,'السياسات'!$A$5:$A$14,0)))</f>
        <v/>
      </c>
      <c r="H149" s="8">
        <f>IF(OR($A149="",$D149=""),"",IF($F149="",$A149-$D149,$A149-IF(AND(INDEX('السياسات'!$D$5:$D$14,MATCH($F149,'السياسات'!$A$5:$A$14,0))="تاريخ التسليم",$E149&lt;&gt;""),$E149,$D149)))</f>
        <v/>
      </c>
      <c r="I149" s="7">
        <f>IF(OR($H149="",$G149=""),"",IF($H149&lt;=$G149,"نعم","لا"))</f>
        <v/>
      </c>
      <c r="J149" s="5" t="n"/>
      <c r="K149" s="9" t="n"/>
      <c r="L149" s="10">
        <f>IF(OR($A149="",$K149=""),"",IF($I149="لا",'القوائم'!$D$7,IF($K149&lt;='القوائم'!$E$5,'القوائم'!$D$5,IF($K149&lt;='القوائم'!$E$6,'القوائم'!$D$6,'القوائم'!$D$7))))</f>
        <v/>
      </c>
      <c r="M149" s="11">
        <f>IF($A149="","",WORKDAY($A149,'القوائم'!$G$5))</f>
        <v/>
      </c>
      <c r="N149" s="5" t="n"/>
      <c r="O149" s="4" t="n"/>
      <c r="P149" s="7">
        <f>IF(OR($M149="",$O149=""),"",IF($O149&lt;=$M149,"نعم","لا"))</f>
        <v/>
      </c>
      <c r="Q149" s="9" t="n"/>
      <c r="R149" s="5" t="n"/>
      <c r="S149" s="4" t="n"/>
      <c r="T149" s="4" t="n"/>
      <c r="U149" s="12">
        <f>IF($A149="","",IF($T149&lt;&gt;"","مغلق",IF($O149="",IF(TODAY()&gt;$M149,"القرار متأخر","بانتظار القرار"),IF(OR($N149="استرداد كامل",$N149="استرداد جزئي"),IF($S149="","استرداد بانتظار الإصدار",IF(TODAY()&gt;WORKDAY($S149,'القوائم'!$G$6),"تحقق وأغلق","تم إرسال الاسترداد")),"مفتوح"))))</f>
        <v/>
      </c>
      <c r="V149" s="5" t="n"/>
    </row>
    <row r="150">
      <c r="A150" s="4" t="n"/>
      <c r="B150" s="5" t="n"/>
      <c r="C150" s="6" t="n"/>
      <c r="D150" s="4" t="n"/>
      <c r="E150" s="4" t="n"/>
      <c r="F150" s="7">
        <f>IF($D150="","",IF(COUNTIF('السياسات'!$B$5:$B$14,"&lt;="&amp;$D150)=0,"",INDEX('السياسات'!$A$5:$A$14,COUNTIF('السياسات'!$B$5:$B$14,"&lt;="&amp;$D150))))</f>
        <v/>
      </c>
      <c r="G150" s="8">
        <f>IF($F150="","",INDEX('السياسات'!$C$5:$C$14,MATCH($F150,'السياسات'!$A$5:$A$14,0)))</f>
        <v/>
      </c>
      <c r="H150" s="8">
        <f>IF(OR($A150="",$D150=""),"",IF($F150="",$A150-$D150,$A150-IF(AND(INDEX('السياسات'!$D$5:$D$14,MATCH($F150,'السياسات'!$A$5:$A$14,0))="تاريخ التسليم",$E150&lt;&gt;""),$E150,$D150)))</f>
        <v/>
      </c>
      <c r="I150" s="7">
        <f>IF(OR($H150="",$G150=""),"",IF($H150&lt;=$G150,"نعم","لا"))</f>
        <v/>
      </c>
      <c r="J150" s="5" t="n"/>
      <c r="K150" s="9" t="n"/>
      <c r="L150" s="10">
        <f>IF(OR($A150="",$K150=""),"",IF($I150="لا",'القوائم'!$D$7,IF($K150&lt;='القوائم'!$E$5,'القوائم'!$D$5,IF($K150&lt;='القوائم'!$E$6,'القوائم'!$D$6,'القوائم'!$D$7))))</f>
        <v/>
      </c>
      <c r="M150" s="11">
        <f>IF($A150="","",WORKDAY($A150,'القوائم'!$G$5))</f>
        <v/>
      </c>
      <c r="N150" s="5" t="n"/>
      <c r="O150" s="4" t="n"/>
      <c r="P150" s="7">
        <f>IF(OR($M150="",$O150=""),"",IF($O150&lt;=$M150,"نعم","لا"))</f>
        <v/>
      </c>
      <c r="Q150" s="9" t="n"/>
      <c r="R150" s="5" t="n"/>
      <c r="S150" s="4" t="n"/>
      <c r="T150" s="4" t="n"/>
      <c r="U150" s="12">
        <f>IF($A150="","",IF($T150&lt;&gt;"","مغلق",IF($O150="",IF(TODAY()&gt;$M150,"القرار متأخر","بانتظار القرار"),IF(OR($N150="استرداد كامل",$N150="استرداد جزئي"),IF($S150="","استرداد بانتظار الإصدار",IF(TODAY()&gt;WORKDAY($S150,'القوائم'!$G$6),"تحقق وأغلق","تم إرسال الاسترداد")),"مفتوح"))))</f>
        <v/>
      </c>
      <c r="V150" s="5" t="n"/>
    </row>
    <row r="151">
      <c r="A151" s="4" t="n"/>
      <c r="B151" s="5" t="n"/>
      <c r="C151" s="6" t="n"/>
      <c r="D151" s="4" t="n"/>
      <c r="E151" s="4" t="n"/>
      <c r="F151" s="7">
        <f>IF($D151="","",IF(COUNTIF('السياسات'!$B$5:$B$14,"&lt;="&amp;$D151)=0,"",INDEX('السياسات'!$A$5:$A$14,COUNTIF('السياسات'!$B$5:$B$14,"&lt;="&amp;$D151))))</f>
        <v/>
      </c>
      <c r="G151" s="8">
        <f>IF($F151="","",INDEX('السياسات'!$C$5:$C$14,MATCH($F151,'السياسات'!$A$5:$A$14,0)))</f>
        <v/>
      </c>
      <c r="H151" s="8">
        <f>IF(OR($A151="",$D151=""),"",IF($F151="",$A151-$D151,$A151-IF(AND(INDEX('السياسات'!$D$5:$D$14,MATCH($F151,'السياسات'!$A$5:$A$14,0))="تاريخ التسليم",$E151&lt;&gt;""),$E151,$D151)))</f>
        <v/>
      </c>
      <c r="I151" s="7">
        <f>IF(OR($H151="",$G151=""),"",IF($H151&lt;=$G151,"نعم","لا"))</f>
        <v/>
      </c>
      <c r="J151" s="5" t="n"/>
      <c r="K151" s="9" t="n"/>
      <c r="L151" s="10">
        <f>IF(OR($A151="",$K151=""),"",IF($I151="لا",'القوائم'!$D$7,IF($K151&lt;='القوائم'!$E$5,'القوائم'!$D$5,IF($K151&lt;='القوائم'!$E$6,'القوائم'!$D$6,'القوائم'!$D$7))))</f>
        <v/>
      </c>
      <c r="M151" s="11">
        <f>IF($A151="","",WORKDAY($A151,'القوائم'!$G$5))</f>
        <v/>
      </c>
      <c r="N151" s="5" t="n"/>
      <c r="O151" s="4" t="n"/>
      <c r="P151" s="7">
        <f>IF(OR($M151="",$O151=""),"",IF($O151&lt;=$M151,"نعم","لا"))</f>
        <v/>
      </c>
      <c r="Q151" s="9" t="n"/>
      <c r="R151" s="5" t="n"/>
      <c r="S151" s="4" t="n"/>
      <c r="T151" s="4" t="n"/>
      <c r="U151" s="12">
        <f>IF($A151="","",IF($T151&lt;&gt;"","مغلق",IF($O151="",IF(TODAY()&gt;$M151,"القرار متأخر","بانتظار القرار"),IF(OR($N151="استرداد كامل",$N151="استرداد جزئي"),IF($S151="","استرداد بانتظار الإصدار",IF(TODAY()&gt;WORKDAY($S151,'القوائم'!$G$6),"تحقق وأغلق","تم إرسال الاسترداد")),"مفتوح"))))</f>
        <v/>
      </c>
      <c r="V151" s="5" t="n"/>
    </row>
    <row r="152">
      <c r="A152" s="4" t="n"/>
      <c r="B152" s="5" t="n"/>
      <c r="C152" s="6" t="n"/>
      <c r="D152" s="4" t="n"/>
      <c r="E152" s="4" t="n"/>
      <c r="F152" s="7">
        <f>IF($D152="","",IF(COUNTIF('السياسات'!$B$5:$B$14,"&lt;="&amp;$D152)=0,"",INDEX('السياسات'!$A$5:$A$14,COUNTIF('السياسات'!$B$5:$B$14,"&lt;="&amp;$D152))))</f>
        <v/>
      </c>
      <c r="G152" s="8">
        <f>IF($F152="","",INDEX('السياسات'!$C$5:$C$14,MATCH($F152,'السياسات'!$A$5:$A$14,0)))</f>
        <v/>
      </c>
      <c r="H152" s="8">
        <f>IF(OR($A152="",$D152=""),"",IF($F152="",$A152-$D152,$A152-IF(AND(INDEX('السياسات'!$D$5:$D$14,MATCH($F152,'السياسات'!$A$5:$A$14,0))="تاريخ التسليم",$E152&lt;&gt;""),$E152,$D152)))</f>
        <v/>
      </c>
      <c r="I152" s="7">
        <f>IF(OR($H152="",$G152=""),"",IF($H152&lt;=$G152,"نعم","لا"))</f>
        <v/>
      </c>
      <c r="J152" s="5" t="n"/>
      <c r="K152" s="9" t="n"/>
      <c r="L152" s="10">
        <f>IF(OR($A152="",$K152=""),"",IF($I152="لا",'القوائم'!$D$7,IF($K152&lt;='القوائم'!$E$5,'القوائم'!$D$5,IF($K152&lt;='القوائم'!$E$6,'القوائم'!$D$6,'القوائم'!$D$7))))</f>
        <v/>
      </c>
      <c r="M152" s="11">
        <f>IF($A152="","",WORKDAY($A152,'القوائم'!$G$5))</f>
        <v/>
      </c>
      <c r="N152" s="5" t="n"/>
      <c r="O152" s="4" t="n"/>
      <c r="P152" s="7">
        <f>IF(OR($M152="",$O152=""),"",IF($O152&lt;=$M152,"نعم","لا"))</f>
        <v/>
      </c>
      <c r="Q152" s="9" t="n"/>
      <c r="R152" s="5" t="n"/>
      <c r="S152" s="4" t="n"/>
      <c r="T152" s="4" t="n"/>
      <c r="U152" s="12">
        <f>IF($A152="","",IF($T152&lt;&gt;"","مغلق",IF($O152="",IF(TODAY()&gt;$M152,"القرار متأخر","بانتظار القرار"),IF(OR($N152="استرداد كامل",$N152="استرداد جزئي"),IF($S152="","استرداد بانتظار الإصدار",IF(TODAY()&gt;WORKDAY($S152,'القوائم'!$G$6),"تحقق وأغلق","تم إرسال الاسترداد")),"مفتوح"))))</f>
        <v/>
      </c>
      <c r="V152" s="5" t="n"/>
    </row>
    <row r="153">
      <c r="A153" s="4" t="n"/>
      <c r="B153" s="5" t="n"/>
      <c r="C153" s="6" t="n"/>
      <c r="D153" s="4" t="n"/>
      <c r="E153" s="4" t="n"/>
      <c r="F153" s="7">
        <f>IF($D153="","",IF(COUNTIF('السياسات'!$B$5:$B$14,"&lt;="&amp;$D153)=0,"",INDEX('السياسات'!$A$5:$A$14,COUNTIF('السياسات'!$B$5:$B$14,"&lt;="&amp;$D153))))</f>
        <v/>
      </c>
      <c r="G153" s="8">
        <f>IF($F153="","",INDEX('السياسات'!$C$5:$C$14,MATCH($F153,'السياسات'!$A$5:$A$14,0)))</f>
        <v/>
      </c>
      <c r="H153" s="8">
        <f>IF(OR($A153="",$D153=""),"",IF($F153="",$A153-$D153,$A153-IF(AND(INDEX('السياسات'!$D$5:$D$14,MATCH($F153,'السياسات'!$A$5:$A$14,0))="تاريخ التسليم",$E153&lt;&gt;""),$E153,$D153)))</f>
        <v/>
      </c>
      <c r="I153" s="7">
        <f>IF(OR($H153="",$G153=""),"",IF($H153&lt;=$G153,"نعم","لا"))</f>
        <v/>
      </c>
      <c r="J153" s="5" t="n"/>
      <c r="K153" s="9" t="n"/>
      <c r="L153" s="10">
        <f>IF(OR($A153="",$K153=""),"",IF($I153="لا",'القوائم'!$D$7,IF($K153&lt;='القوائم'!$E$5,'القوائم'!$D$5,IF($K153&lt;='القوائم'!$E$6,'القوائم'!$D$6,'القوائم'!$D$7))))</f>
        <v/>
      </c>
      <c r="M153" s="11">
        <f>IF($A153="","",WORKDAY($A153,'القوائم'!$G$5))</f>
        <v/>
      </c>
      <c r="N153" s="5" t="n"/>
      <c r="O153" s="4" t="n"/>
      <c r="P153" s="7">
        <f>IF(OR($M153="",$O153=""),"",IF($O153&lt;=$M153,"نعم","لا"))</f>
        <v/>
      </c>
      <c r="Q153" s="9" t="n"/>
      <c r="R153" s="5" t="n"/>
      <c r="S153" s="4" t="n"/>
      <c r="T153" s="4" t="n"/>
      <c r="U153" s="12">
        <f>IF($A153="","",IF($T153&lt;&gt;"","مغلق",IF($O153="",IF(TODAY()&gt;$M153,"القرار متأخر","بانتظار القرار"),IF(OR($N153="استرداد كامل",$N153="استرداد جزئي"),IF($S153="","استرداد بانتظار الإصدار",IF(TODAY()&gt;WORKDAY($S153,'القوائم'!$G$6),"تحقق وأغلق","تم إرسال الاسترداد")),"مفتوح"))))</f>
        <v/>
      </c>
      <c r="V153" s="5" t="n"/>
    </row>
    <row r="154">
      <c r="A154" s="4" t="n"/>
      <c r="B154" s="5" t="n"/>
      <c r="C154" s="6" t="n"/>
      <c r="D154" s="4" t="n"/>
      <c r="E154" s="4" t="n"/>
      <c r="F154" s="7">
        <f>IF($D154="","",IF(COUNTIF('السياسات'!$B$5:$B$14,"&lt;="&amp;$D154)=0,"",INDEX('السياسات'!$A$5:$A$14,COUNTIF('السياسات'!$B$5:$B$14,"&lt;="&amp;$D154))))</f>
        <v/>
      </c>
      <c r="G154" s="8">
        <f>IF($F154="","",INDEX('السياسات'!$C$5:$C$14,MATCH($F154,'السياسات'!$A$5:$A$14,0)))</f>
        <v/>
      </c>
      <c r="H154" s="8">
        <f>IF(OR($A154="",$D154=""),"",IF($F154="",$A154-$D154,$A154-IF(AND(INDEX('السياسات'!$D$5:$D$14,MATCH($F154,'السياسات'!$A$5:$A$14,0))="تاريخ التسليم",$E154&lt;&gt;""),$E154,$D154)))</f>
        <v/>
      </c>
      <c r="I154" s="7">
        <f>IF(OR($H154="",$G154=""),"",IF($H154&lt;=$G154,"نعم","لا"))</f>
        <v/>
      </c>
      <c r="J154" s="5" t="n"/>
      <c r="K154" s="9" t="n"/>
      <c r="L154" s="10">
        <f>IF(OR($A154="",$K154=""),"",IF($I154="لا",'القوائم'!$D$7,IF($K154&lt;='القوائم'!$E$5,'القوائم'!$D$5,IF($K154&lt;='القوائم'!$E$6,'القوائم'!$D$6,'القوائم'!$D$7))))</f>
        <v/>
      </c>
      <c r="M154" s="11">
        <f>IF($A154="","",WORKDAY($A154,'القوائم'!$G$5))</f>
        <v/>
      </c>
      <c r="N154" s="5" t="n"/>
      <c r="O154" s="4" t="n"/>
      <c r="P154" s="7">
        <f>IF(OR($M154="",$O154=""),"",IF($O154&lt;=$M154,"نعم","لا"))</f>
        <v/>
      </c>
      <c r="Q154" s="9" t="n"/>
      <c r="R154" s="5" t="n"/>
      <c r="S154" s="4" t="n"/>
      <c r="T154" s="4" t="n"/>
      <c r="U154" s="12">
        <f>IF($A154="","",IF($T154&lt;&gt;"","مغلق",IF($O154="",IF(TODAY()&gt;$M154,"القرار متأخر","بانتظار القرار"),IF(OR($N154="استرداد كامل",$N154="استرداد جزئي"),IF($S154="","استرداد بانتظار الإصدار",IF(TODAY()&gt;WORKDAY($S154,'القوائم'!$G$6),"تحقق وأغلق","تم إرسال الاسترداد")),"مفتوح"))))</f>
        <v/>
      </c>
      <c r="V154" s="5" t="n"/>
    </row>
    <row r="155">
      <c r="A155" s="4" t="n"/>
      <c r="B155" s="5" t="n"/>
      <c r="C155" s="6" t="n"/>
      <c r="D155" s="4" t="n"/>
      <c r="E155" s="4" t="n"/>
      <c r="F155" s="7">
        <f>IF($D155="","",IF(COUNTIF('السياسات'!$B$5:$B$14,"&lt;="&amp;$D155)=0,"",INDEX('السياسات'!$A$5:$A$14,COUNTIF('السياسات'!$B$5:$B$14,"&lt;="&amp;$D155))))</f>
        <v/>
      </c>
      <c r="G155" s="8">
        <f>IF($F155="","",INDEX('السياسات'!$C$5:$C$14,MATCH($F155,'السياسات'!$A$5:$A$14,0)))</f>
        <v/>
      </c>
      <c r="H155" s="8">
        <f>IF(OR($A155="",$D155=""),"",IF($F155="",$A155-$D155,$A155-IF(AND(INDEX('السياسات'!$D$5:$D$14,MATCH($F155,'السياسات'!$A$5:$A$14,0))="تاريخ التسليم",$E155&lt;&gt;""),$E155,$D155)))</f>
        <v/>
      </c>
      <c r="I155" s="7">
        <f>IF(OR($H155="",$G155=""),"",IF($H155&lt;=$G155,"نعم","لا"))</f>
        <v/>
      </c>
      <c r="J155" s="5" t="n"/>
      <c r="K155" s="9" t="n"/>
      <c r="L155" s="10">
        <f>IF(OR($A155="",$K155=""),"",IF($I155="لا",'القوائم'!$D$7,IF($K155&lt;='القوائم'!$E$5,'القوائم'!$D$5,IF($K155&lt;='القوائم'!$E$6,'القوائم'!$D$6,'القوائم'!$D$7))))</f>
        <v/>
      </c>
      <c r="M155" s="11">
        <f>IF($A155="","",WORKDAY($A155,'القوائم'!$G$5))</f>
        <v/>
      </c>
      <c r="N155" s="5" t="n"/>
      <c r="O155" s="4" t="n"/>
      <c r="P155" s="7">
        <f>IF(OR($M155="",$O155=""),"",IF($O155&lt;=$M155,"نعم","لا"))</f>
        <v/>
      </c>
      <c r="Q155" s="9" t="n"/>
      <c r="R155" s="5" t="n"/>
      <c r="S155" s="4" t="n"/>
      <c r="T155" s="4" t="n"/>
      <c r="U155" s="12">
        <f>IF($A155="","",IF($T155&lt;&gt;"","مغلق",IF($O155="",IF(TODAY()&gt;$M155,"القرار متأخر","بانتظار القرار"),IF(OR($N155="استرداد كامل",$N155="استرداد جزئي"),IF($S155="","استرداد بانتظار الإصدار",IF(TODAY()&gt;WORKDAY($S155,'القوائم'!$G$6),"تحقق وأغلق","تم إرسال الاسترداد")),"مفتوح"))))</f>
        <v/>
      </c>
      <c r="V155" s="5" t="n"/>
    </row>
    <row r="156">
      <c r="A156" s="4" t="n"/>
      <c r="B156" s="5" t="n"/>
      <c r="C156" s="6" t="n"/>
      <c r="D156" s="4" t="n"/>
      <c r="E156" s="4" t="n"/>
      <c r="F156" s="7">
        <f>IF($D156="","",IF(COUNTIF('السياسات'!$B$5:$B$14,"&lt;="&amp;$D156)=0,"",INDEX('السياسات'!$A$5:$A$14,COUNTIF('السياسات'!$B$5:$B$14,"&lt;="&amp;$D156))))</f>
        <v/>
      </c>
      <c r="G156" s="8">
        <f>IF($F156="","",INDEX('السياسات'!$C$5:$C$14,MATCH($F156,'السياسات'!$A$5:$A$14,0)))</f>
        <v/>
      </c>
      <c r="H156" s="8">
        <f>IF(OR($A156="",$D156=""),"",IF($F156="",$A156-$D156,$A156-IF(AND(INDEX('السياسات'!$D$5:$D$14,MATCH($F156,'السياسات'!$A$5:$A$14,0))="تاريخ التسليم",$E156&lt;&gt;""),$E156,$D156)))</f>
        <v/>
      </c>
      <c r="I156" s="7">
        <f>IF(OR($H156="",$G156=""),"",IF($H156&lt;=$G156,"نعم","لا"))</f>
        <v/>
      </c>
      <c r="J156" s="5" t="n"/>
      <c r="K156" s="9" t="n"/>
      <c r="L156" s="10">
        <f>IF(OR($A156="",$K156=""),"",IF($I156="لا",'القوائم'!$D$7,IF($K156&lt;='القوائم'!$E$5,'القوائم'!$D$5,IF($K156&lt;='القوائم'!$E$6,'القوائم'!$D$6,'القوائم'!$D$7))))</f>
        <v/>
      </c>
      <c r="M156" s="11">
        <f>IF($A156="","",WORKDAY($A156,'القوائم'!$G$5))</f>
        <v/>
      </c>
      <c r="N156" s="5" t="n"/>
      <c r="O156" s="4" t="n"/>
      <c r="P156" s="7">
        <f>IF(OR($M156="",$O156=""),"",IF($O156&lt;=$M156,"نعم","لا"))</f>
        <v/>
      </c>
      <c r="Q156" s="9" t="n"/>
      <c r="R156" s="5" t="n"/>
      <c r="S156" s="4" t="n"/>
      <c r="T156" s="4" t="n"/>
      <c r="U156" s="12">
        <f>IF($A156="","",IF($T156&lt;&gt;"","مغلق",IF($O156="",IF(TODAY()&gt;$M156,"القرار متأخر","بانتظار القرار"),IF(OR($N156="استرداد كامل",$N156="استرداد جزئي"),IF($S156="","استرداد بانتظار الإصدار",IF(TODAY()&gt;WORKDAY($S156,'القوائم'!$G$6),"تحقق وأغلق","تم إرسال الاسترداد")),"مفتوح"))))</f>
        <v/>
      </c>
      <c r="V156" s="5" t="n"/>
    </row>
    <row r="157">
      <c r="A157" s="4" t="n"/>
      <c r="B157" s="5" t="n"/>
      <c r="C157" s="6" t="n"/>
      <c r="D157" s="4" t="n"/>
      <c r="E157" s="4" t="n"/>
      <c r="F157" s="7">
        <f>IF($D157="","",IF(COUNTIF('السياسات'!$B$5:$B$14,"&lt;="&amp;$D157)=0,"",INDEX('السياسات'!$A$5:$A$14,COUNTIF('السياسات'!$B$5:$B$14,"&lt;="&amp;$D157))))</f>
        <v/>
      </c>
      <c r="G157" s="8">
        <f>IF($F157="","",INDEX('السياسات'!$C$5:$C$14,MATCH($F157,'السياسات'!$A$5:$A$14,0)))</f>
        <v/>
      </c>
      <c r="H157" s="8">
        <f>IF(OR($A157="",$D157=""),"",IF($F157="",$A157-$D157,$A157-IF(AND(INDEX('السياسات'!$D$5:$D$14,MATCH($F157,'السياسات'!$A$5:$A$14,0))="تاريخ التسليم",$E157&lt;&gt;""),$E157,$D157)))</f>
        <v/>
      </c>
      <c r="I157" s="7">
        <f>IF(OR($H157="",$G157=""),"",IF($H157&lt;=$G157,"نعم","لا"))</f>
        <v/>
      </c>
      <c r="J157" s="5" t="n"/>
      <c r="K157" s="9" t="n"/>
      <c r="L157" s="10">
        <f>IF(OR($A157="",$K157=""),"",IF($I157="لا",'القوائم'!$D$7,IF($K157&lt;='القوائم'!$E$5,'القوائم'!$D$5,IF($K157&lt;='القوائم'!$E$6,'القوائم'!$D$6,'القوائم'!$D$7))))</f>
        <v/>
      </c>
      <c r="M157" s="11">
        <f>IF($A157="","",WORKDAY($A157,'القوائم'!$G$5))</f>
        <v/>
      </c>
      <c r="N157" s="5" t="n"/>
      <c r="O157" s="4" t="n"/>
      <c r="P157" s="7">
        <f>IF(OR($M157="",$O157=""),"",IF($O157&lt;=$M157,"نعم","لا"))</f>
        <v/>
      </c>
      <c r="Q157" s="9" t="n"/>
      <c r="R157" s="5" t="n"/>
      <c r="S157" s="4" t="n"/>
      <c r="T157" s="4" t="n"/>
      <c r="U157" s="12">
        <f>IF($A157="","",IF($T157&lt;&gt;"","مغلق",IF($O157="",IF(TODAY()&gt;$M157,"القرار متأخر","بانتظار القرار"),IF(OR($N157="استرداد كامل",$N157="استرداد جزئي"),IF($S157="","استرداد بانتظار الإصدار",IF(TODAY()&gt;WORKDAY($S157,'القوائم'!$G$6),"تحقق وأغلق","تم إرسال الاسترداد")),"مفتوح"))))</f>
        <v/>
      </c>
      <c r="V157" s="5" t="n"/>
    </row>
    <row r="158">
      <c r="A158" s="4" t="n"/>
      <c r="B158" s="5" t="n"/>
      <c r="C158" s="6" t="n"/>
      <c r="D158" s="4" t="n"/>
      <c r="E158" s="4" t="n"/>
      <c r="F158" s="7">
        <f>IF($D158="","",IF(COUNTIF('السياسات'!$B$5:$B$14,"&lt;="&amp;$D158)=0,"",INDEX('السياسات'!$A$5:$A$14,COUNTIF('السياسات'!$B$5:$B$14,"&lt;="&amp;$D158))))</f>
        <v/>
      </c>
      <c r="G158" s="8">
        <f>IF($F158="","",INDEX('السياسات'!$C$5:$C$14,MATCH($F158,'السياسات'!$A$5:$A$14,0)))</f>
        <v/>
      </c>
      <c r="H158" s="8">
        <f>IF(OR($A158="",$D158=""),"",IF($F158="",$A158-$D158,$A158-IF(AND(INDEX('السياسات'!$D$5:$D$14,MATCH($F158,'السياسات'!$A$5:$A$14,0))="تاريخ التسليم",$E158&lt;&gt;""),$E158,$D158)))</f>
        <v/>
      </c>
      <c r="I158" s="7">
        <f>IF(OR($H158="",$G158=""),"",IF($H158&lt;=$G158,"نعم","لا"))</f>
        <v/>
      </c>
      <c r="J158" s="5" t="n"/>
      <c r="K158" s="9" t="n"/>
      <c r="L158" s="10">
        <f>IF(OR($A158="",$K158=""),"",IF($I158="لا",'القوائم'!$D$7,IF($K158&lt;='القوائم'!$E$5,'القوائم'!$D$5,IF($K158&lt;='القوائم'!$E$6,'القوائم'!$D$6,'القوائم'!$D$7))))</f>
        <v/>
      </c>
      <c r="M158" s="11">
        <f>IF($A158="","",WORKDAY($A158,'القوائم'!$G$5))</f>
        <v/>
      </c>
      <c r="N158" s="5" t="n"/>
      <c r="O158" s="4" t="n"/>
      <c r="P158" s="7">
        <f>IF(OR($M158="",$O158=""),"",IF($O158&lt;=$M158,"نعم","لا"))</f>
        <v/>
      </c>
      <c r="Q158" s="9" t="n"/>
      <c r="R158" s="5" t="n"/>
      <c r="S158" s="4" t="n"/>
      <c r="T158" s="4" t="n"/>
      <c r="U158" s="12">
        <f>IF($A158="","",IF($T158&lt;&gt;"","مغلق",IF($O158="",IF(TODAY()&gt;$M158,"القرار متأخر","بانتظار القرار"),IF(OR($N158="استرداد كامل",$N158="استرداد جزئي"),IF($S158="","استرداد بانتظار الإصدار",IF(TODAY()&gt;WORKDAY($S158,'القوائم'!$G$6),"تحقق وأغلق","تم إرسال الاسترداد")),"مفتوح"))))</f>
        <v/>
      </c>
      <c r="V158" s="5" t="n"/>
    </row>
    <row r="159">
      <c r="A159" s="4" t="n"/>
      <c r="B159" s="5" t="n"/>
      <c r="C159" s="6" t="n"/>
      <c r="D159" s="4" t="n"/>
      <c r="E159" s="4" t="n"/>
      <c r="F159" s="7">
        <f>IF($D159="","",IF(COUNTIF('السياسات'!$B$5:$B$14,"&lt;="&amp;$D159)=0,"",INDEX('السياسات'!$A$5:$A$14,COUNTIF('السياسات'!$B$5:$B$14,"&lt;="&amp;$D159))))</f>
        <v/>
      </c>
      <c r="G159" s="8">
        <f>IF($F159="","",INDEX('السياسات'!$C$5:$C$14,MATCH($F159,'السياسات'!$A$5:$A$14,0)))</f>
        <v/>
      </c>
      <c r="H159" s="8">
        <f>IF(OR($A159="",$D159=""),"",IF($F159="",$A159-$D159,$A159-IF(AND(INDEX('السياسات'!$D$5:$D$14,MATCH($F159,'السياسات'!$A$5:$A$14,0))="تاريخ التسليم",$E159&lt;&gt;""),$E159,$D159)))</f>
        <v/>
      </c>
      <c r="I159" s="7">
        <f>IF(OR($H159="",$G159=""),"",IF($H159&lt;=$G159,"نعم","لا"))</f>
        <v/>
      </c>
      <c r="J159" s="5" t="n"/>
      <c r="K159" s="9" t="n"/>
      <c r="L159" s="10">
        <f>IF(OR($A159="",$K159=""),"",IF($I159="لا",'القوائم'!$D$7,IF($K159&lt;='القوائم'!$E$5,'القوائم'!$D$5,IF($K159&lt;='القوائم'!$E$6,'القوائم'!$D$6,'القوائم'!$D$7))))</f>
        <v/>
      </c>
      <c r="M159" s="11">
        <f>IF($A159="","",WORKDAY($A159,'القوائم'!$G$5))</f>
        <v/>
      </c>
      <c r="N159" s="5" t="n"/>
      <c r="O159" s="4" t="n"/>
      <c r="P159" s="7">
        <f>IF(OR($M159="",$O159=""),"",IF($O159&lt;=$M159,"نعم","لا"))</f>
        <v/>
      </c>
      <c r="Q159" s="9" t="n"/>
      <c r="R159" s="5" t="n"/>
      <c r="S159" s="4" t="n"/>
      <c r="T159" s="4" t="n"/>
      <c r="U159" s="12">
        <f>IF($A159="","",IF($T159&lt;&gt;"","مغلق",IF($O159="",IF(TODAY()&gt;$M159,"القرار متأخر","بانتظار القرار"),IF(OR($N159="استرداد كامل",$N159="استرداد جزئي"),IF($S159="","استرداد بانتظار الإصدار",IF(TODAY()&gt;WORKDAY($S159,'القوائم'!$G$6),"تحقق وأغلق","تم إرسال الاسترداد")),"مفتوح"))))</f>
        <v/>
      </c>
      <c r="V159" s="5" t="n"/>
    </row>
    <row r="160">
      <c r="A160" s="4" t="n"/>
      <c r="B160" s="5" t="n"/>
      <c r="C160" s="6" t="n"/>
      <c r="D160" s="4" t="n"/>
      <c r="E160" s="4" t="n"/>
      <c r="F160" s="7">
        <f>IF($D160="","",IF(COUNTIF('السياسات'!$B$5:$B$14,"&lt;="&amp;$D160)=0,"",INDEX('السياسات'!$A$5:$A$14,COUNTIF('السياسات'!$B$5:$B$14,"&lt;="&amp;$D160))))</f>
        <v/>
      </c>
      <c r="G160" s="8">
        <f>IF($F160="","",INDEX('السياسات'!$C$5:$C$14,MATCH($F160,'السياسات'!$A$5:$A$14,0)))</f>
        <v/>
      </c>
      <c r="H160" s="8">
        <f>IF(OR($A160="",$D160=""),"",IF($F160="",$A160-$D160,$A160-IF(AND(INDEX('السياسات'!$D$5:$D$14,MATCH($F160,'السياسات'!$A$5:$A$14,0))="تاريخ التسليم",$E160&lt;&gt;""),$E160,$D160)))</f>
        <v/>
      </c>
      <c r="I160" s="7">
        <f>IF(OR($H160="",$G160=""),"",IF($H160&lt;=$G160,"نعم","لا"))</f>
        <v/>
      </c>
      <c r="J160" s="5" t="n"/>
      <c r="K160" s="9" t="n"/>
      <c r="L160" s="10">
        <f>IF(OR($A160="",$K160=""),"",IF($I160="لا",'القوائم'!$D$7,IF($K160&lt;='القوائم'!$E$5,'القوائم'!$D$5,IF($K160&lt;='القوائم'!$E$6,'القوائم'!$D$6,'القوائم'!$D$7))))</f>
        <v/>
      </c>
      <c r="M160" s="11">
        <f>IF($A160="","",WORKDAY($A160,'القوائم'!$G$5))</f>
        <v/>
      </c>
      <c r="N160" s="5" t="n"/>
      <c r="O160" s="4" t="n"/>
      <c r="P160" s="7">
        <f>IF(OR($M160="",$O160=""),"",IF($O160&lt;=$M160,"نعم","لا"))</f>
        <v/>
      </c>
      <c r="Q160" s="9" t="n"/>
      <c r="R160" s="5" t="n"/>
      <c r="S160" s="4" t="n"/>
      <c r="T160" s="4" t="n"/>
      <c r="U160" s="12">
        <f>IF($A160="","",IF($T160&lt;&gt;"","مغلق",IF($O160="",IF(TODAY()&gt;$M160,"القرار متأخر","بانتظار القرار"),IF(OR($N160="استرداد كامل",$N160="استرداد جزئي"),IF($S160="","استرداد بانتظار الإصدار",IF(TODAY()&gt;WORKDAY($S160,'القوائم'!$G$6),"تحقق وأغلق","تم إرسال الاسترداد")),"مفتوح"))))</f>
        <v/>
      </c>
      <c r="V160" s="5" t="n"/>
    </row>
    <row r="161">
      <c r="A161" s="4" t="n"/>
      <c r="B161" s="5" t="n"/>
      <c r="C161" s="6" t="n"/>
      <c r="D161" s="4" t="n"/>
      <c r="E161" s="4" t="n"/>
      <c r="F161" s="7">
        <f>IF($D161="","",IF(COUNTIF('السياسات'!$B$5:$B$14,"&lt;="&amp;$D161)=0,"",INDEX('السياسات'!$A$5:$A$14,COUNTIF('السياسات'!$B$5:$B$14,"&lt;="&amp;$D161))))</f>
        <v/>
      </c>
      <c r="G161" s="8">
        <f>IF($F161="","",INDEX('السياسات'!$C$5:$C$14,MATCH($F161,'السياسات'!$A$5:$A$14,0)))</f>
        <v/>
      </c>
      <c r="H161" s="8">
        <f>IF(OR($A161="",$D161=""),"",IF($F161="",$A161-$D161,$A161-IF(AND(INDEX('السياسات'!$D$5:$D$14,MATCH($F161,'السياسات'!$A$5:$A$14,0))="تاريخ التسليم",$E161&lt;&gt;""),$E161,$D161)))</f>
        <v/>
      </c>
      <c r="I161" s="7">
        <f>IF(OR($H161="",$G161=""),"",IF($H161&lt;=$G161,"نعم","لا"))</f>
        <v/>
      </c>
      <c r="J161" s="5" t="n"/>
      <c r="K161" s="9" t="n"/>
      <c r="L161" s="10">
        <f>IF(OR($A161="",$K161=""),"",IF($I161="لا",'القوائم'!$D$7,IF($K161&lt;='القوائم'!$E$5,'القوائم'!$D$5,IF($K161&lt;='القوائم'!$E$6,'القوائم'!$D$6,'القوائم'!$D$7))))</f>
        <v/>
      </c>
      <c r="M161" s="11">
        <f>IF($A161="","",WORKDAY($A161,'القوائم'!$G$5))</f>
        <v/>
      </c>
      <c r="N161" s="5" t="n"/>
      <c r="O161" s="4" t="n"/>
      <c r="P161" s="7">
        <f>IF(OR($M161="",$O161=""),"",IF($O161&lt;=$M161,"نعم","لا"))</f>
        <v/>
      </c>
      <c r="Q161" s="9" t="n"/>
      <c r="R161" s="5" t="n"/>
      <c r="S161" s="4" t="n"/>
      <c r="T161" s="4" t="n"/>
      <c r="U161" s="12">
        <f>IF($A161="","",IF($T161&lt;&gt;"","مغلق",IF($O161="",IF(TODAY()&gt;$M161,"القرار متأخر","بانتظار القرار"),IF(OR($N161="استرداد كامل",$N161="استرداد جزئي"),IF($S161="","استرداد بانتظار الإصدار",IF(TODAY()&gt;WORKDAY($S161,'القوائم'!$G$6),"تحقق وأغلق","تم إرسال الاسترداد")),"مفتوح"))))</f>
        <v/>
      </c>
      <c r="V161" s="5" t="n"/>
    </row>
    <row r="162">
      <c r="A162" s="4" t="n"/>
      <c r="B162" s="5" t="n"/>
      <c r="C162" s="6" t="n"/>
      <c r="D162" s="4" t="n"/>
      <c r="E162" s="4" t="n"/>
      <c r="F162" s="7">
        <f>IF($D162="","",IF(COUNTIF('السياسات'!$B$5:$B$14,"&lt;="&amp;$D162)=0,"",INDEX('السياسات'!$A$5:$A$14,COUNTIF('السياسات'!$B$5:$B$14,"&lt;="&amp;$D162))))</f>
        <v/>
      </c>
      <c r="G162" s="8">
        <f>IF($F162="","",INDEX('السياسات'!$C$5:$C$14,MATCH($F162,'السياسات'!$A$5:$A$14,0)))</f>
        <v/>
      </c>
      <c r="H162" s="8">
        <f>IF(OR($A162="",$D162=""),"",IF($F162="",$A162-$D162,$A162-IF(AND(INDEX('السياسات'!$D$5:$D$14,MATCH($F162,'السياسات'!$A$5:$A$14,0))="تاريخ التسليم",$E162&lt;&gt;""),$E162,$D162)))</f>
        <v/>
      </c>
      <c r="I162" s="7">
        <f>IF(OR($H162="",$G162=""),"",IF($H162&lt;=$G162,"نعم","لا"))</f>
        <v/>
      </c>
      <c r="J162" s="5" t="n"/>
      <c r="K162" s="9" t="n"/>
      <c r="L162" s="10">
        <f>IF(OR($A162="",$K162=""),"",IF($I162="لا",'القوائم'!$D$7,IF($K162&lt;='القوائم'!$E$5,'القوائم'!$D$5,IF($K162&lt;='القوائم'!$E$6,'القوائم'!$D$6,'القوائم'!$D$7))))</f>
        <v/>
      </c>
      <c r="M162" s="11">
        <f>IF($A162="","",WORKDAY($A162,'القوائم'!$G$5))</f>
        <v/>
      </c>
      <c r="N162" s="5" t="n"/>
      <c r="O162" s="4" t="n"/>
      <c r="P162" s="7">
        <f>IF(OR($M162="",$O162=""),"",IF($O162&lt;=$M162,"نعم","لا"))</f>
        <v/>
      </c>
      <c r="Q162" s="9" t="n"/>
      <c r="R162" s="5" t="n"/>
      <c r="S162" s="4" t="n"/>
      <c r="T162" s="4" t="n"/>
      <c r="U162" s="12">
        <f>IF($A162="","",IF($T162&lt;&gt;"","مغلق",IF($O162="",IF(TODAY()&gt;$M162,"القرار متأخر","بانتظار القرار"),IF(OR($N162="استرداد كامل",$N162="استرداد جزئي"),IF($S162="","استرداد بانتظار الإصدار",IF(TODAY()&gt;WORKDAY($S162,'القوائم'!$G$6),"تحقق وأغلق","تم إرسال الاسترداد")),"مفتوح"))))</f>
        <v/>
      </c>
      <c r="V162" s="5" t="n"/>
    </row>
    <row r="163">
      <c r="A163" s="4" t="n"/>
      <c r="B163" s="5" t="n"/>
      <c r="C163" s="6" t="n"/>
      <c r="D163" s="4" t="n"/>
      <c r="E163" s="4" t="n"/>
      <c r="F163" s="7">
        <f>IF($D163="","",IF(COUNTIF('السياسات'!$B$5:$B$14,"&lt;="&amp;$D163)=0,"",INDEX('السياسات'!$A$5:$A$14,COUNTIF('السياسات'!$B$5:$B$14,"&lt;="&amp;$D163))))</f>
        <v/>
      </c>
      <c r="G163" s="8">
        <f>IF($F163="","",INDEX('السياسات'!$C$5:$C$14,MATCH($F163,'السياسات'!$A$5:$A$14,0)))</f>
        <v/>
      </c>
      <c r="H163" s="8">
        <f>IF(OR($A163="",$D163=""),"",IF($F163="",$A163-$D163,$A163-IF(AND(INDEX('السياسات'!$D$5:$D$14,MATCH($F163,'السياسات'!$A$5:$A$14,0))="تاريخ التسليم",$E163&lt;&gt;""),$E163,$D163)))</f>
        <v/>
      </c>
      <c r="I163" s="7">
        <f>IF(OR($H163="",$G163=""),"",IF($H163&lt;=$G163,"نعم","لا"))</f>
        <v/>
      </c>
      <c r="J163" s="5" t="n"/>
      <c r="K163" s="9" t="n"/>
      <c r="L163" s="10">
        <f>IF(OR($A163="",$K163=""),"",IF($I163="لا",'القوائم'!$D$7,IF($K163&lt;='القوائم'!$E$5,'القوائم'!$D$5,IF($K163&lt;='القوائم'!$E$6,'القوائم'!$D$6,'القوائم'!$D$7))))</f>
        <v/>
      </c>
      <c r="M163" s="11">
        <f>IF($A163="","",WORKDAY($A163,'القوائم'!$G$5))</f>
        <v/>
      </c>
      <c r="N163" s="5" t="n"/>
      <c r="O163" s="4" t="n"/>
      <c r="P163" s="7">
        <f>IF(OR($M163="",$O163=""),"",IF($O163&lt;=$M163,"نعم","لا"))</f>
        <v/>
      </c>
      <c r="Q163" s="9" t="n"/>
      <c r="R163" s="5" t="n"/>
      <c r="S163" s="4" t="n"/>
      <c r="T163" s="4" t="n"/>
      <c r="U163" s="12">
        <f>IF($A163="","",IF($T163&lt;&gt;"","مغلق",IF($O163="",IF(TODAY()&gt;$M163,"القرار متأخر","بانتظار القرار"),IF(OR($N163="استرداد كامل",$N163="استرداد جزئي"),IF($S163="","استرداد بانتظار الإصدار",IF(TODAY()&gt;WORKDAY($S163,'القوائم'!$G$6),"تحقق وأغلق","تم إرسال الاسترداد")),"مفتوح"))))</f>
        <v/>
      </c>
      <c r="V163" s="5" t="n"/>
    </row>
    <row r="164">
      <c r="A164" s="4" t="n"/>
      <c r="B164" s="5" t="n"/>
      <c r="C164" s="6" t="n"/>
      <c r="D164" s="4" t="n"/>
      <c r="E164" s="4" t="n"/>
      <c r="F164" s="7">
        <f>IF($D164="","",IF(COUNTIF('السياسات'!$B$5:$B$14,"&lt;="&amp;$D164)=0,"",INDEX('السياسات'!$A$5:$A$14,COUNTIF('السياسات'!$B$5:$B$14,"&lt;="&amp;$D164))))</f>
        <v/>
      </c>
      <c r="G164" s="8">
        <f>IF($F164="","",INDEX('السياسات'!$C$5:$C$14,MATCH($F164,'السياسات'!$A$5:$A$14,0)))</f>
        <v/>
      </c>
      <c r="H164" s="8">
        <f>IF(OR($A164="",$D164=""),"",IF($F164="",$A164-$D164,$A164-IF(AND(INDEX('السياسات'!$D$5:$D$14,MATCH($F164,'السياسات'!$A$5:$A$14,0))="تاريخ التسليم",$E164&lt;&gt;""),$E164,$D164)))</f>
        <v/>
      </c>
      <c r="I164" s="7">
        <f>IF(OR($H164="",$G164=""),"",IF($H164&lt;=$G164,"نعم","لا"))</f>
        <v/>
      </c>
      <c r="J164" s="5" t="n"/>
      <c r="K164" s="9" t="n"/>
      <c r="L164" s="10">
        <f>IF(OR($A164="",$K164=""),"",IF($I164="لا",'القوائم'!$D$7,IF($K164&lt;='القوائم'!$E$5,'القوائم'!$D$5,IF($K164&lt;='القوائم'!$E$6,'القوائم'!$D$6,'القوائم'!$D$7))))</f>
        <v/>
      </c>
      <c r="M164" s="11">
        <f>IF($A164="","",WORKDAY($A164,'القوائم'!$G$5))</f>
        <v/>
      </c>
      <c r="N164" s="5" t="n"/>
      <c r="O164" s="4" t="n"/>
      <c r="P164" s="7">
        <f>IF(OR($M164="",$O164=""),"",IF($O164&lt;=$M164,"نعم","لا"))</f>
        <v/>
      </c>
      <c r="Q164" s="9" t="n"/>
      <c r="R164" s="5" t="n"/>
      <c r="S164" s="4" t="n"/>
      <c r="T164" s="4" t="n"/>
      <c r="U164" s="12">
        <f>IF($A164="","",IF($T164&lt;&gt;"","مغلق",IF($O164="",IF(TODAY()&gt;$M164,"القرار متأخر","بانتظار القرار"),IF(OR($N164="استرداد كامل",$N164="استرداد جزئي"),IF($S164="","استرداد بانتظار الإصدار",IF(TODAY()&gt;WORKDAY($S164,'القوائم'!$G$6),"تحقق وأغلق","تم إرسال الاسترداد")),"مفتوح"))))</f>
        <v/>
      </c>
      <c r="V164" s="5" t="n"/>
    </row>
    <row r="165">
      <c r="A165" s="4" t="n"/>
      <c r="B165" s="5" t="n"/>
      <c r="C165" s="6" t="n"/>
      <c r="D165" s="4" t="n"/>
      <c r="E165" s="4" t="n"/>
      <c r="F165" s="7">
        <f>IF($D165="","",IF(COUNTIF('السياسات'!$B$5:$B$14,"&lt;="&amp;$D165)=0,"",INDEX('السياسات'!$A$5:$A$14,COUNTIF('السياسات'!$B$5:$B$14,"&lt;="&amp;$D165))))</f>
        <v/>
      </c>
      <c r="G165" s="8">
        <f>IF($F165="","",INDEX('السياسات'!$C$5:$C$14,MATCH($F165,'السياسات'!$A$5:$A$14,0)))</f>
        <v/>
      </c>
      <c r="H165" s="8">
        <f>IF(OR($A165="",$D165=""),"",IF($F165="",$A165-$D165,$A165-IF(AND(INDEX('السياسات'!$D$5:$D$14,MATCH($F165,'السياسات'!$A$5:$A$14,0))="تاريخ التسليم",$E165&lt;&gt;""),$E165,$D165)))</f>
        <v/>
      </c>
      <c r="I165" s="7">
        <f>IF(OR($H165="",$G165=""),"",IF($H165&lt;=$G165,"نعم","لا"))</f>
        <v/>
      </c>
      <c r="J165" s="5" t="n"/>
      <c r="K165" s="9" t="n"/>
      <c r="L165" s="10">
        <f>IF(OR($A165="",$K165=""),"",IF($I165="لا",'القوائم'!$D$7,IF($K165&lt;='القوائم'!$E$5,'القوائم'!$D$5,IF($K165&lt;='القوائم'!$E$6,'القوائم'!$D$6,'القوائم'!$D$7))))</f>
        <v/>
      </c>
      <c r="M165" s="11">
        <f>IF($A165="","",WORKDAY($A165,'القوائم'!$G$5))</f>
        <v/>
      </c>
      <c r="N165" s="5" t="n"/>
      <c r="O165" s="4" t="n"/>
      <c r="P165" s="7">
        <f>IF(OR($M165="",$O165=""),"",IF($O165&lt;=$M165,"نعم","لا"))</f>
        <v/>
      </c>
      <c r="Q165" s="9" t="n"/>
      <c r="R165" s="5" t="n"/>
      <c r="S165" s="4" t="n"/>
      <c r="T165" s="4" t="n"/>
      <c r="U165" s="12">
        <f>IF($A165="","",IF($T165&lt;&gt;"","مغلق",IF($O165="",IF(TODAY()&gt;$M165,"القرار متأخر","بانتظار القرار"),IF(OR($N165="استرداد كامل",$N165="استرداد جزئي"),IF($S165="","استرداد بانتظار الإصدار",IF(TODAY()&gt;WORKDAY($S165,'القوائم'!$G$6),"تحقق وأغلق","تم إرسال الاسترداد")),"مفتوح"))))</f>
        <v/>
      </c>
      <c r="V165" s="5" t="n"/>
    </row>
    <row r="166">
      <c r="A166" s="4" t="n"/>
      <c r="B166" s="5" t="n"/>
      <c r="C166" s="6" t="n"/>
      <c r="D166" s="4" t="n"/>
      <c r="E166" s="4" t="n"/>
      <c r="F166" s="7">
        <f>IF($D166="","",IF(COUNTIF('السياسات'!$B$5:$B$14,"&lt;="&amp;$D166)=0,"",INDEX('السياسات'!$A$5:$A$14,COUNTIF('السياسات'!$B$5:$B$14,"&lt;="&amp;$D166))))</f>
        <v/>
      </c>
      <c r="G166" s="8">
        <f>IF($F166="","",INDEX('السياسات'!$C$5:$C$14,MATCH($F166,'السياسات'!$A$5:$A$14,0)))</f>
        <v/>
      </c>
      <c r="H166" s="8">
        <f>IF(OR($A166="",$D166=""),"",IF($F166="",$A166-$D166,$A166-IF(AND(INDEX('السياسات'!$D$5:$D$14,MATCH($F166,'السياسات'!$A$5:$A$14,0))="تاريخ التسليم",$E166&lt;&gt;""),$E166,$D166)))</f>
        <v/>
      </c>
      <c r="I166" s="7">
        <f>IF(OR($H166="",$G166=""),"",IF($H166&lt;=$G166,"نعم","لا"))</f>
        <v/>
      </c>
      <c r="J166" s="5" t="n"/>
      <c r="K166" s="9" t="n"/>
      <c r="L166" s="10">
        <f>IF(OR($A166="",$K166=""),"",IF($I166="لا",'القوائم'!$D$7,IF($K166&lt;='القوائم'!$E$5,'القوائم'!$D$5,IF($K166&lt;='القوائم'!$E$6,'القوائم'!$D$6,'القوائم'!$D$7))))</f>
        <v/>
      </c>
      <c r="M166" s="11">
        <f>IF($A166="","",WORKDAY($A166,'القوائم'!$G$5))</f>
        <v/>
      </c>
      <c r="N166" s="5" t="n"/>
      <c r="O166" s="4" t="n"/>
      <c r="P166" s="7">
        <f>IF(OR($M166="",$O166=""),"",IF($O166&lt;=$M166,"نعم","لا"))</f>
        <v/>
      </c>
      <c r="Q166" s="9" t="n"/>
      <c r="R166" s="5" t="n"/>
      <c r="S166" s="4" t="n"/>
      <c r="T166" s="4" t="n"/>
      <c r="U166" s="12">
        <f>IF($A166="","",IF($T166&lt;&gt;"","مغلق",IF($O166="",IF(TODAY()&gt;$M166,"القرار متأخر","بانتظار القرار"),IF(OR($N166="استرداد كامل",$N166="استرداد جزئي"),IF($S166="","استرداد بانتظار الإصدار",IF(TODAY()&gt;WORKDAY($S166,'القوائم'!$G$6),"تحقق وأغلق","تم إرسال الاسترداد")),"مفتوح"))))</f>
        <v/>
      </c>
      <c r="V166" s="5" t="n"/>
    </row>
    <row r="167">
      <c r="A167" s="4" t="n"/>
      <c r="B167" s="5" t="n"/>
      <c r="C167" s="6" t="n"/>
      <c r="D167" s="4" t="n"/>
      <c r="E167" s="4" t="n"/>
      <c r="F167" s="7">
        <f>IF($D167="","",IF(COUNTIF('السياسات'!$B$5:$B$14,"&lt;="&amp;$D167)=0,"",INDEX('السياسات'!$A$5:$A$14,COUNTIF('السياسات'!$B$5:$B$14,"&lt;="&amp;$D167))))</f>
        <v/>
      </c>
      <c r="G167" s="8">
        <f>IF($F167="","",INDEX('السياسات'!$C$5:$C$14,MATCH($F167,'السياسات'!$A$5:$A$14,0)))</f>
        <v/>
      </c>
      <c r="H167" s="8">
        <f>IF(OR($A167="",$D167=""),"",IF($F167="",$A167-$D167,$A167-IF(AND(INDEX('السياسات'!$D$5:$D$14,MATCH($F167,'السياسات'!$A$5:$A$14,0))="تاريخ التسليم",$E167&lt;&gt;""),$E167,$D167)))</f>
        <v/>
      </c>
      <c r="I167" s="7">
        <f>IF(OR($H167="",$G167=""),"",IF($H167&lt;=$G167,"نعم","لا"))</f>
        <v/>
      </c>
      <c r="J167" s="5" t="n"/>
      <c r="K167" s="9" t="n"/>
      <c r="L167" s="10">
        <f>IF(OR($A167="",$K167=""),"",IF($I167="لا",'القوائم'!$D$7,IF($K167&lt;='القوائم'!$E$5,'القوائم'!$D$5,IF($K167&lt;='القوائم'!$E$6,'القوائم'!$D$6,'القوائم'!$D$7))))</f>
        <v/>
      </c>
      <c r="M167" s="11">
        <f>IF($A167="","",WORKDAY($A167,'القوائم'!$G$5))</f>
        <v/>
      </c>
      <c r="N167" s="5" t="n"/>
      <c r="O167" s="4" t="n"/>
      <c r="P167" s="7">
        <f>IF(OR($M167="",$O167=""),"",IF($O167&lt;=$M167,"نعم","لا"))</f>
        <v/>
      </c>
      <c r="Q167" s="9" t="n"/>
      <c r="R167" s="5" t="n"/>
      <c r="S167" s="4" t="n"/>
      <c r="T167" s="4" t="n"/>
      <c r="U167" s="12">
        <f>IF($A167="","",IF($T167&lt;&gt;"","مغلق",IF($O167="",IF(TODAY()&gt;$M167,"القرار متأخر","بانتظار القرار"),IF(OR($N167="استرداد كامل",$N167="استرداد جزئي"),IF($S167="","استرداد بانتظار الإصدار",IF(TODAY()&gt;WORKDAY($S167,'القوائم'!$G$6),"تحقق وأغلق","تم إرسال الاسترداد")),"مفتوح"))))</f>
        <v/>
      </c>
      <c r="V167" s="5" t="n"/>
    </row>
    <row r="168">
      <c r="A168" s="4" t="n"/>
      <c r="B168" s="5" t="n"/>
      <c r="C168" s="6" t="n"/>
      <c r="D168" s="4" t="n"/>
      <c r="E168" s="4" t="n"/>
      <c r="F168" s="7">
        <f>IF($D168="","",IF(COUNTIF('السياسات'!$B$5:$B$14,"&lt;="&amp;$D168)=0,"",INDEX('السياسات'!$A$5:$A$14,COUNTIF('السياسات'!$B$5:$B$14,"&lt;="&amp;$D168))))</f>
        <v/>
      </c>
      <c r="G168" s="8">
        <f>IF($F168="","",INDEX('السياسات'!$C$5:$C$14,MATCH($F168,'السياسات'!$A$5:$A$14,0)))</f>
        <v/>
      </c>
      <c r="H168" s="8">
        <f>IF(OR($A168="",$D168=""),"",IF($F168="",$A168-$D168,$A168-IF(AND(INDEX('السياسات'!$D$5:$D$14,MATCH($F168,'السياسات'!$A$5:$A$14,0))="تاريخ التسليم",$E168&lt;&gt;""),$E168,$D168)))</f>
        <v/>
      </c>
      <c r="I168" s="7">
        <f>IF(OR($H168="",$G168=""),"",IF($H168&lt;=$G168,"نعم","لا"))</f>
        <v/>
      </c>
      <c r="J168" s="5" t="n"/>
      <c r="K168" s="9" t="n"/>
      <c r="L168" s="10">
        <f>IF(OR($A168="",$K168=""),"",IF($I168="لا",'القوائم'!$D$7,IF($K168&lt;='القوائم'!$E$5,'القوائم'!$D$5,IF($K168&lt;='القوائم'!$E$6,'القوائم'!$D$6,'القوائم'!$D$7))))</f>
        <v/>
      </c>
      <c r="M168" s="11">
        <f>IF($A168="","",WORKDAY($A168,'القوائم'!$G$5))</f>
        <v/>
      </c>
      <c r="N168" s="5" t="n"/>
      <c r="O168" s="4" t="n"/>
      <c r="P168" s="7">
        <f>IF(OR($M168="",$O168=""),"",IF($O168&lt;=$M168,"نعم","لا"))</f>
        <v/>
      </c>
      <c r="Q168" s="9" t="n"/>
      <c r="R168" s="5" t="n"/>
      <c r="S168" s="4" t="n"/>
      <c r="T168" s="4" t="n"/>
      <c r="U168" s="12">
        <f>IF($A168="","",IF($T168&lt;&gt;"","مغلق",IF($O168="",IF(TODAY()&gt;$M168,"القرار متأخر","بانتظار القرار"),IF(OR($N168="استرداد كامل",$N168="استرداد جزئي"),IF($S168="","استرداد بانتظار الإصدار",IF(TODAY()&gt;WORKDAY($S168,'القوائم'!$G$6),"تحقق وأغلق","تم إرسال الاسترداد")),"مفتوح"))))</f>
        <v/>
      </c>
      <c r="V168" s="5" t="n"/>
    </row>
    <row r="169">
      <c r="A169" s="4" t="n"/>
      <c r="B169" s="5" t="n"/>
      <c r="C169" s="6" t="n"/>
      <c r="D169" s="4" t="n"/>
      <c r="E169" s="4" t="n"/>
      <c r="F169" s="7">
        <f>IF($D169="","",IF(COUNTIF('السياسات'!$B$5:$B$14,"&lt;="&amp;$D169)=0,"",INDEX('السياسات'!$A$5:$A$14,COUNTIF('السياسات'!$B$5:$B$14,"&lt;="&amp;$D169))))</f>
        <v/>
      </c>
      <c r="G169" s="8">
        <f>IF($F169="","",INDEX('السياسات'!$C$5:$C$14,MATCH($F169,'السياسات'!$A$5:$A$14,0)))</f>
        <v/>
      </c>
      <c r="H169" s="8">
        <f>IF(OR($A169="",$D169=""),"",IF($F169="",$A169-$D169,$A169-IF(AND(INDEX('السياسات'!$D$5:$D$14,MATCH($F169,'السياسات'!$A$5:$A$14,0))="تاريخ التسليم",$E169&lt;&gt;""),$E169,$D169)))</f>
        <v/>
      </c>
      <c r="I169" s="7">
        <f>IF(OR($H169="",$G169=""),"",IF($H169&lt;=$G169,"نعم","لا"))</f>
        <v/>
      </c>
      <c r="J169" s="5" t="n"/>
      <c r="K169" s="9" t="n"/>
      <c r="L169" s="10">
        <f>IF(OR($A169="",$K169=""),"",IF($I169="لا",'القوائم'!$D$7,IF($K169&lt;='القوائم'!$E$5,'القوائم'!$D$5,IF($K169&lt;='القوائم'!$E$6,'القوائم'!$D$6,'القوائم'!$D$7))))</f>
        <v/>
      </c>
      <c r="M169" s="11">
        <f>IF($A169="","",WORKDAY($A169,'القوائم'!$G$5))</f>
        <v/>
      </c>
      <c r="N169" s="5" t="n"/>
      <c r="O169" s="4" t="n"/>
      <c r="P169" s="7">
        <f>IF(OR($M169="",$O169=""),"",IF($O169&lt;=$M169,"نعم","لا"))</f>
        <v/>
      </c>
      <c r="Q169" s="9" t="n"/>
      <c r="R169" s="5" t="n"/>
      <c r="S169" s="4" t="n"/>
      <c r="T169" s="4" t="n"/>
      <c r="U169" s="12">
        <f>IF($A169="","",IF($T169&lt;&gt;"","مغلق",IF($O169="",IF(TODAY()&gt;$M169,"القرار متأخر","بانتظار القرار"),IF(OR($N169="استرداد كامل",$N169="استرداد جزئي"),IF($S169="","استرداد بانتظار الإصدار",IF(TODAY()&gt;WORKDAY($S169,'القوائم'!$G$6),"تحقق وأغلق","تم إرسال الاسترداد")),"مفتوح"))))</f>
        <v/>
      </c>
      <c r="V169" s="5" t="n"/>
    </row>
    <row r="170">
      <c r="A170" s="4" t="n"/>
      <c r="B170" s="5" t="n"/>
      <c r="C170" s="6" t="n"/>
      <c r="D170" s="4" t="n"/>
      <c r="E170" s="4" t="n"/>
      <c r="F170" s="7">
        <f>IF($D170="","",IF(COUNTIF('السياسات'!$B$5:$B$14,"&lt;="&amp;$D170)=0,"",INDEX('السياسات'!$A$5:$A$14,COUNTIF('السياسات'!$B$5:$B$14,"&lt;="&amp;$D170))))</f>
        <v/>
      </c>
      <c r="G170" s="8">
        <f>IF($F170="","",INDEX('السياسات'!$C$5:$C$14,MATCH($F170,'السياسات'!$A$5:$A$14,0)))</f>
        <v/>
      </c>
      <c r="H170" s="8">
        <f>IF(OR($A170="",$D170=""),"",IF($F170="",$A170-$D170,$A170-IF(AND(INDEX('السياسات'!$D$5:$D$14,MATCH($F170,'السياسات'!$A$5:$A$14,0))="تاريخ التسليم",$E170&lt;&gt;""),$E170,$D170)))</f>
        <v/>
      </c>
      <c r="I170" s="7">
        <f>IF(OR($H170="",$G170=""),"",IF($H170&lt;=$G170,"نعم","لا"))</f>
        <v/>
      </c>
      <c r="J170" s="5" t="n"/>
      <c r="K170" s="9" t="n"/>
      <c r="L170" s="10">
        <f>IF(OR($A170="",$K170=""),"",IF($I170="لا",'القوائم'!$D$7,IF($K170&lt;='القوائم'!$E$5,'القوائم'!$D$5,IF($K170&lt;='القوائم'!$E$6,'القوائم'!$D$6,'القوائم'!$D$7))))</f>
        <v/>
      </c>
      <c r="M170" s="11">
        <f>IF($A170="","",WORKDAY($A170,'القوائم'!$G$5))</f>
        <v/>
      </c>
      <c r="N170" s="5" t="n"/>
      <c r="O170" s="4" t="n"/>
      <c r="P170" s="7">
        <f>IF(OR($M170="",$O170=""),"",IF($O170&lt;=$M170,"نعم","لا"))</f>
        <v/>
      </c>
      <c r="Q170" s="9" t="n"/>
      <c r="R170" s="5" t="n"/>
      <c r="S170" s="4" t="n"/>
      <c r="T170" s="4" t="n"/>
      <c r="U170" s="12">
        <f>IF($A170="","",IF($T170&lt;&gt;"","مغلق",IF($O170="",IF(TODAY()&gt;$M170,"القرار متأخر","بانتظار القرار"),IF(OR($N170="استرداد كامل",$N170="استرداد جزئي"),IF($S170="","استرداد بانتظار الإصدار",IF(TODAY()&gt;WORKDAY($S170,'القوائم'!$G$6),"تحقق وأغلق","تم إرسال الاسترداد")),"مفتوح"))))</f>
        <v/>
      </c>
      <c r="V170" s="5" t="n"/>
    </row>
    <row r="171">
      <c r="A171" s="4" t="n"/>
      <c r="B171" s="5" t="n"/>
      <c r="C171" s="6" t="n"/>
      <c r="D171" s="4" t="n"/>
      <c r="E171" s="4" t="n"/>
      <c r="F171" s="7">
        <f>IF($D171="","",IF(COUNTIF('السياسات'!$B$5:$B$14,"&lt;="&amp;$D171)=0,"",INDEX('السياسات'!$A$5:$A$14,COUNTIF('السياسات'!$B$5:$B$14,"&lt;="&amp;$D171))))</f>
        <v/>
      </c>
      <c r="G171" s="8">
        <f>IF($F171="","",INDEX('السياسات'!$C$5:$C$14,MATCH($F171,'السياسات'!$A$5:$A$14,0)))</f>
        <v/>
      </c>
      <c r="H171" s="8">
        <f>IF(OR($A171="",$D171=""),"",IF($F171="",$A171-$D171,$A171-IF(AND(INDEX('السياسات'!$D$5:$D$14,MATCH($F171,'السياسات'!$A$5:$A$14,0))="تاريخ التسليم",$E171&lt;&gt;""),$E171,$D171)))</f>
        <v/>
      </c>
      <c r="I171" s="7">
        <f>IF(OR($H171="",$G171=""),"",IF($H171&lt;=$G171,"نعم","لا"))</f>
        <v/>
      </c>
      <c r="J171" s="5" t="n"/>
      <c r="K171" s="9" t="n"/>
      <c r="L171" s="10">
        <f>IF(OR($A171="",$K171=""),"",IF($I171="لا",'القوائم'!$D$7,IF($K171&lt;='القوائم'!$E$5,'القوائم'!$D$5,IF($K171&lt;='القوائم'!$E$6,'القوائم'!$D$6,'القوائم'!$D$7))))</f>
        <v/>
      </c>
      <c r="M171" s="11">
        <f>IF($A171="","",WORKDAY($A171,'القوائم'!$G$5))</f>
        <v/>
      </c>
      <c r="N171" s="5" t="n"/>
      <c r="O171" s="4" t="n"/>
      <c r="P171" s="7">
        <f>IF(OR($M171="",$O171=""),"",IF($O171&lt;=$M171,"نعم","لا"))</f>
        <v/>
      </c>
      <c r="Q171" s="9" t="n"/>
      <c r="R171" s="5" t="n"/>
      <c r="S171" s="4" t="n"/>
      <c r="T171" s="4" t="n"/>
      <c r="U171" s="12">
        <f>IF($A171="","",IF($T171&lt;&gt;"","مغلق",IF($O171="",IF(TODAY()&gt;$M171,"القرار متأخر","بانتظار القرار"),IF(OR($N171="استرداد كامل",$N171="استرداد جزئي"),IF($S171="","استرداد بانتظار الإصدار",IF(TODAY()&gt;WORKDAY($S171,'القوائم'!$G$6),"تحقق وأغلق","تم إرسال الاسترداد")),"مفتوح"))))</f>
        <v/>
      </c>
      <c r="V171" s="5" t="n"/>
    </row>
    <row r="172">
      <c r="A172" s="4" t="n"/>
      <c r="B172" s="5" t="n"/>
      <c r="C172" s="6" t="n"/>
      <c r="D172" s="4" t="n"/>
      <c r="E172" s="4" t="n"/>
      <c r="F172" s="7">
        <f>IF($D172="","",IF(COUNTIF('السياسات'!$B$5:$B$14,"&lt;="&amp;$D172)=0,"",INDEX('السياسات'!$A$5:$A$14,COUNTIF('السياسات'!$B$5:$B$14,"&lt;="&amp;$D172))))</f>
        <v/>
      </c>
      <c r="G172" s="8">
        <f>IF($F172="","",INDEX('السياسات'!$C$5:$C$14,MATCH($F172,'السياسات'!$A$5:$A$14,0)))</f>
        <v/>
      </c>
      <c r="H172" s="8">
        <f>IF(OR($A172="",$D172=""),"",IF($F172="",$A172-$D172,$A172-IF(AND(INDEX('السياسات'!$D$5:$D$14,MATCH($F172,'السياسات'!$A$5:$A$14,0))="تاريخ التسليم",$E172&lt;&gt;""),$E172,$D172)))</f>
        <v/>
      </c>
      <c r="I172" s="7">
        <f>IF(OR($H172="",$G172=""),"",IF($H172&lt;=$G172,"نعم","لا"))</f>
        <v/>
      </c>
      <c r="J172" s="5" t="n"/>
      <c r="K172" s="9" t="n"/>
      <c r="L172" s="10">
        <f>IF(OR($A172="",$K172=""),"",IF($I172="لا",'القوائم'!$D$7,IF($K172&lt;='القوائم'!$E$5,'القوائم'!$D$5,IF($K172&lt;='القوائم'!$E$6,'القوائم'!$D$6,'القوائم'!$D$7))))</f>
        <v/>
      </c>
      <c r="M172" s="11">
        <f>IF($A172="","",WORKDAY($A172,'القوائم'!$G$5))</f>
        <v/>
      </c>
      <c r="N172" s="5" t="n"/>
      <c r="O172" s="4" t="n"/>
      <c r="P172" s="7">
        <f>IF(OR($M172="",$O172=""),"",IF($O172&lt;=$M172,"نعم","لا"))</f>
        <v/>
      </c>
      <c r="Q172" s="9" t="n"/>
      <c r="R172" s="5" t="n"/>
      <c r="S172" s="4" t="n"/>
      <c r="T172" s="4" t="n"/>
      <c r="U172" s="12">
        <f>IF($A172="","",IF($T172&lt;&gt;"","مغلق",IF($O172="",IF(TODAY()&gt;$M172,"القرار متأخر","بانتظار القرار"),IF(OR($N172="استرداد كامل",$N172="استرداد جزئي"),IF($S172="","استرداد بانتظار الإصدار",IF(TODAY()&gt;WORKDAY($S172,'القوائم'!$G$6),"تحقق وأغلق","تم إرسال الاسترداد")),"مفتوح"))))</f>
        <v/>
      </c>
      <c r="V172" s="5" t="n"/>
    </row>
    <row r="173">
      <c r="A173" s="4" t="n"/>
      <c r="B173" s="5" t="n"/>
      <c r="C173" s="6" t="n"/>
      <c r="D173" s="4" t="n"/>
      <c r="E173" s="4" t="n"/>
      <c r="F173" s="7">
        <f>IF($D173="","",IF(COUNTIF('السياسات'!$B$5:$B$14,"&lt;="&amp;$D173)=0,"",INDEX('السياسات'!$A$5:$A$14,COUNTIF('السياسات'!$B$5:$B$14,"&lt;="&amp;$D173))))</f>
        <v/>
      </c>
      <c r="G173" s="8">
        <f>IF($F173="","",INDEX('السياسات'!$C$5:$C$14,MATCH($F173,'السياسات'!$A$5:$A$14,0)))</f>
        <v/>
      </c>
      <c r="H173" s="8">
        <f>IF(OR($A173="",$D173=""),"",IF($F173="",$A173-$D173,$A173-IF(AND(INDEX('السياسات'!$D$5:$D$14,MATCH($F173,'السياسات'!$A$5:$A$14,0))="تاريخ التسليم",$E173&lt;&gt;""),$E173,$D173)))</f>
        <v/>
      </c>
      <c r="I173" s="7">
        <f>IF(OR($H173="",$G173=""),"",IF($H173&lt;=$G173,"نعم","لا"))</f>
        <v/>
      </c>
      <c r="J173" s="5" t="n"/>
      <c r="K173" s="9" t="n"/>
      <c r="L173" s="10">
        <f>IF(OR($A173="",$K173=""),"",IF($I173="لا",'القوائم'!$D$7,IF($K173&lt;='القوائم'!$E$5,'القوائم'!$D$5,IF($K173&lt;='القوائم'!$E$6,'القوائم'!$D$6,'القوائم'!$D$7))))</f>
        <v/>
      </c>
      <c r="M173" s="11">
        <f>IF($A173="","",WORKDAY($A173,'القوائم'!$G$5))</f>
        <v/>
      </c>
      <c r="N173" s="5" t="n"/>
      <c r="O173" s="4" t="n"/>
      <c r="P173" s="7">
        <f>IF(OR($M173="",$O173=""),"",IF($O173&lt;=$M173,"نعم","لا"))</f>
        <v/>
      </c>
      <c r="Q173" s="9" t="n"/>
      <c r="R173" s="5" t="n"/>
      <c r="S173" s="4" t="n"/>
      <c r="T173" s="4" t="n"/>
      <c r="U173" s="12">
        <f>IF($A173="","",IF($T173&lt;&gt;"","مغلق",IF($O173="",IF(TODAY()&gt;$M173,"القرار متأخر","بانتظار القرار"),IF(OR($N173="استرداد كامل",$N173="استرداد جزئي"),IF($S173="","استرداد بانتظار الإصدار",IF(TODAY()&gt;WORKDAY($S173,'القوائم'!$G$6),"تحقق وأغلق","تم إرسال الاسترداد")),"مفتوح"))))</f>
        <v/>
      </c>
      <c r="V173" s="5" t="n"/>
    </row>
    <row r="174">
      <c r="A174" s="4" t="n"/>
      <c r="B174" s="5" t="n"/>
      <c r="C174" s="6" t="n"/>
      <c r="D174" s="4" t="n"/>
      <c r="E174" s="4" t="n"/>
      <c r="F174" s="7">
        <f>IF($D174="","",IF(COUNTIF('السياسات'!$B$5:$B$14,"&lt;="&amp;$D174)=0,"",INDEX('السياسات'!$A$5:$A$14,COUNTIF('السياسات'!$B$5:$B$14,"&lt;="&amp;$D174))))</f>
        <v/>
      </c>
      <c r="G174" s="8">
        <f>IF($F174="","",INDEX('السياسات'!$C$5:$C$14,MATCH($F174,'السياسات'!$A$5:$A$14,0)))</f>
        <v/>
      </c>
      <c r="H174" s="8">
        <f>IF(OR($A174="",$D174=""),"",IF($F174="",$A174-$D174,$A174-IF(AND(INDEX('السياسات'!$D$5:$D$14,MATCH($F174,'السياسات'!$A$5:$A$14,0))="تاريخ التسليم",$E174&lt;&gt;""),$E174,$D174)))</f>
        <v/>
      </c>
      <c r="I174" s="7">
        <f>IF(OR($H174="",$G174=""),"",IF($H174&lt;=$G174,"نعم","لا"))</f>
        <v/>
      </c>
      <c r="J174" s="5" t="n"/>
      <c r="K174" s="9" t="n"/>
      <c r="L174" s="10">
        <f>IF(OR($A174="",$K174=""),"",IF($I174="لا",'القوائم'!$D$7,IF($K174&lt;='القوائم'!$E$5,'القوائم'!$D$5,IF($K174&lt;='القوائم'!$E$6,'القوائم'!$D$6,'القوائم'!$D$7))))</f>
        <v/>
      </c>
      <c r="M174" s="11">
        <f>IF($A174="","",WORKDAY($A174,'القوائم'!$G$5))</f>
        <v/>
      </c>
      <c r="N174" s="5" t="n"/>
      <c r="O174" s="4" t="n"/>
      <c r="P174" s="7">
        <f>IF(OR($M174="",$O174=""),"",IF($O174&lt;=$M174,"نعم","لا"))</f>
        <v/>
      </c>
      <c r="Q174" s="9" t="n"/>
      <c r="R174" s="5" t="n"/>
      <c r="S174" s="4" t="n"/>
      <c r="T174" s="4" t="n"/>
      <c r="U174" s="12">
        <f>IF($A174="","",IF($T174&lt;&gt;"","مغلق",IF($O174="",IF(TODAY()&gt;$M174,"القرار متأخر","بانتظار القرار"),IF(OR($N174="استرداد كامل",$N174="استرداد جزئي"),IF($S174="","استرداد بانتظار الإصدار",IF(TODAY()&gt;WORKDAY($S174,'القوائم'!$G$6),"تحقق وأغلق","تم إرسال الاسترداد")),"مفتوح"))))</f>
        <v/>
      </c>
      <c r="V174" s="5" t="n"/>
    </row>
    <row r="175">
      <c r="A175" s="4" t="n"/>
      <c r="B175" s="5" t="n"/>
      <c r="C175" s="6" t="n"/>
      <c r="D175" s="4" t="n"/>
      <c r="E175" s="4" t="n"/>
      <c r="F175" s="7">
        <f>IF($D175="","",IF(COUNTIF('السياسات'!$B$5:$B$14,"&lt;="&amp;$D175)=0,"",INDEX('السياسات'!$A$5:$A$14,COUNTIF('السياسات'!$B$5:$B$14,"&lt;="&amp;$D175))))</f>
        <v/>
      </c>
      <c r="G175" s="8">
        <f>IF($F175="","",INDEX('السياسات'!$C$5:$C$14,MATCH($F175,'السياسات'!$A$5:$A$14,0)))</f>
        <v/>
      </c>
      <c r="H175" s="8">
        <f>IF(OR($A175="",$D175=""),"",IF($F175="",$A175-$D175,$A175-IF(AND(INDEX('السياسات'!$D$5:$D$14,MATCH($F175,'السياسات'!$A$5:$A$14,0))="تاريخ التسليم",$E175&lt;&gt;""),$E175,$D175)))</f>
        <v/>
      </c>
      <c r="I175" s="7">
        <f>IF(OR($H175="",$G175=""),"",IF($H175&lt;=$G175,"نعم","لا"))</f>
        <v/>
      </c>
      <c r="J175" s="5" t="n"/>
      <c r="K175" s="9" t="n"/>
      <c r="L175" s="10">
        <f>IF(OR($A175="",$K175=""),"",IF($I175="لا",'القوائم'!$D$7,IF($K175&lt;='القوائم'!$E$5,'القوائم'!$D$5,IF($K175&lt;='القوائم'!$E$6,'القوائم'!$D$6,'القوائم'!$D$7))))</f>
        <v/>
      </c>
      <c r="M175" s="11">
        <f>IF($A175="","",WORKDAY($A175,'القوائم'!$G$5))</f>
        <v/>
      </c>
      <c r="N175" s="5" t="n"/>
      <c r="O175" s="4" t="n"/>
      <c r="P175" s="7">
        <f>IF(OR($M175="",$O175=""),"",IF($O175&lt;=$M175,"نعم","لا"))</f>
        <v/>
      </c>
      <c r="Q175" s="9" t="n"/>
      <c r="R175" s="5" t="n"/>
      <c r="S175" s="4" t="n"/>
      <c r="T175" s="4" t="n"/>
      <c r="U175" s="12">
        <f>IF($A175="","",IF($T175&lt;&gt;"","مغلق",IF($O175="",IF(TODAY()&gt;$M175,"القرار متأخر","بانتظار القرار"),IF(OR($N175="استرداد كامل",$N175="استرداد جزئي"),IF($S175="","استرداد بانتظار الإصدار",IF(TODAY()&gt;WORKDAY($S175,'القوائم'!$G$6),"تحقق وأغلق","تم إرسال الاسترداد")),"مفتوح"))))</f>
        <v/>
      </c>
      <c r="V175" s="5" t="n"/>
    </row>
    <row r="176">
      <c r="A176" s="4" t="n"/>
      <c r="B176" s="5" t="n"/>
      <c r="C176" s="6" t="n"/>
      <c r="D176" s="4" t="n"/>
      <c r="E176" s="4" t="n"/>
      <c r="F176" s="7">
        <f>IF($D176="","",IF(COUNTIF('السياسات'!$B$5:$B$14,"&lt;="&amp;$D176)=0,"",INDEX('السياسات'!$A$5:$A$14,COUNTIF('السياسات'!$B$5:$B$14,"&lt;="&amp;$D176))))</f>
        <v/>
      </c>
      <c r="G176" s="8">
        <f>IF($F176="","",INDEX('السياسات'!$C$5:$C$14,MATCH($F176,'السياسات'!$A$5:$A$14,0)))</f>
        <v/>
      </c>
      <c r="H176" s="8">
        <f>IF(OR($A176="",$D176=""),"",IF($F176="",$A176-$D176,$A176-IF(AND(INDEX('السياسات'!$D$5:$D$14,MATCH($F176,'السياسات'!$A$5:$A$14,0))="تاريخ التسليم",$E176&lt;&gt;""),$E176,$D176)))</f>
        <v/>
      </c>
      <c r="I176" s="7">
        <f>IF(OR($H176="",$G176=""),"",IF($H176&lt;=$G176,"نعم","لا"))</f>
        <v/>
      </c>
      <c r="J176" s="5" t="n"/>
      <c r="K176" s="9" t="n"/>
      <c r="L176" s="10">
        <f>IF(OR($A176="",$K176=""),"",IF($I176="لا",'القوائم'!$D$7,IF($K176&lt;='القوائم'!$E$5,'القوائم'!$D$5,IF($K176&lt;='القوائم'!$E$6,'القوائم'!$D$6,'القوائم'!$D$7))))</f>
        <v/>
      </c>
      <c r="M176" s="11">
        <f>IF($A176="","",WORKDAY($A176,'القوائم'!$G$5))</f>
        <v/>
      </c>
      <c r="N176" s="5" t="n"/>
      <c r="O176" s="4" t="n"/>
      <c r="P176" s="7">
        <f>IF(OR($M176="",$O176=""),"",IF($O176&lt;=$M176,"نعم","لا"))</f>
        <v/>
      </c>
      <c r="Q176" s="9" t="n"/>
      <c r="R176" s="5" t="n"/>
      <c r="S176" s="4" t="n"/>
      <c r="T176" s="4" t="n"/>
      <c r="U176" s="12">
        <f>IF($A176="","",IF($T176&lt;&gt;"","مغلق",IF($O176="",IF(TODAY()&gt;$M176,"القرار متأخر","بانتظار القرار"),IF(OR($N176="استرداد كامل",$N176="استرداد جزئي"),IF($S176="","استرداد بانتظار الإصدار",IF(TODAY()&gt;WORKDAY($S176,'القوائم'!$G$6),"تحقق وأغلق","تم إرسال الاسترداد")),"مفتوح"))))</f>
        <v/>
      </c>
      <c r="V176" s="5" t="n"/>
    </row>
    <row r="177">
      <c r="A177" s="4" t="n"/>
      <c r="B177" s="5" t="n"/>
      <c r="C177" s="6" t="n"/>
      <c r="D177" s="4" t="n"/>
      <c r="E177" s="4" t="n"/>
      <c r="F177" s="7">
        <f>IF($D177="","",IF(COUNTIF('السياسات'!$B$5:$B$14,"&lt;="&amp;$D177)=0,"",INDEX('السياسات'!$A$5:$A$14,COUNTIF('السياسات'!$B$5:$B$14,"&lt;="&amp;$D177))))</f>
        <v/>
      </c>
      <c r="G177" s="8">
        <f>IF($F177="","",INDEX('السياسات'!$C$5:$C$14,MATCH($F177,'السياسات'!$A$5:$A$14,0)))</f>
        <v/>
      </c>
      <c r="H177" s="8">
        <f>IF(OR($A177="",$D177=""),"",IF($F177="",$A177-$D177,$A177-IF(AND(INDEX('السياسات'!$D$5:$D$14,MATCH($F177,'السياسات'!$A$5:$A$14,0))="تاريخ التسليم",$E177&lt;&gt;""),$E177,$D177)))</f>
        <v/>
      </c>
      <c r="I177" s="7">
        <f>IF(OR($H177="",$G177=""),"",IF($H177&lt;=$G177,"نعم","لا"))</f>
        <v/>
      </c>
      <c r="J177" s="5" t="n"/>
      <c r="K177" s="9" t="n"/>
      <c r="L177" s="10">
        <f>IF(OR($A177="",$K177=""),"",IF($I177="لا",'القوائم'!$D$7,IF($K177&lt;='القوائم'!$E$5,'القوائم'!$D$5,IF($K177&lt;='القوائم'!$E$6,'القوائم'!$D$6,'القوائم'!$D$7))))</f>
        <v/>
      </c>
      <c r="M177" s="11">
        <f>IF($A177="","",WORKDAY($A177,'القوائم'!$G$5))</f>
        <v/>
      </c>
      <c r="N177" s="5" t="n"/>
      <c r="O177" s="4" t="n"/>
      <c r="P177" s="7">
        <f>IF(OR($M177="",$O177=""),"",IF($O177&lt;=$M177,"نعم","لا"))</f>
        <v/>
      </c>
      <c r="Q177" s="9" t="n"/>
      <c r="R177" s="5" t="n"/>
      <c r="S177" s="4" t="n"/>
      <c r="T177" s="4" t="n"/>
      <c r="U177" s="12">
        <f>IF($A177="","",IF($T177&lt;&gt;"","مغلق",IF($O177="",IF(TODAY()&gt;$M177,"القرار متأخر","بانتظار القرار"),IF(OR($N177="استرداد كامل",$N177="استرداد جزئي"),IF($S177="","استرداد بانتظار الإصدار",IF(TODAY()&gt;WORKDAY($S177,'القوائم'!$G$6),"تحقق وأغلق","تم إرسال الاسترداد")),"مفتوح"))))</f>
        <v/>
      </c>
      <c r="V177" s="5" t="n"/>
    </row>
    <row r="178">
      <c r="A178" s="4" t="n"/>
      <c r="B178" s="5" t="n"/>
      <c r="C178" s="6" t="n"/>
      <c r="D178" s="4" t="n"/>
      <c r="E178" s="4" t="n"/>
      <c r="F178" s="7">
        <f>IF($D178="","",IF(COUNTIF('السياسات'!$B$5:$B$14,"&lt;="&amp;$D178)=0,"",INDEX('السياسات'!$A$5:$A$14,COUNTIF('السياسات'!$B$5:$B$14,"&lt;="&amp;$D178))))</f>
        <v/>
      </c>
      <c r="G178" s="8">
        <f>IF($F178="","",INDEX('السياسات'!$C$5:$C$14,MATCH($F178,'السياسات'!$A$5:$A$14,0)))</f>
        <v/>
      </c>
      <c r="H178" s="8">
        <f>IF(OR($A178="",$D178=""),"",IF($F178="",$A178-$D178,$A178-IF(AND(INDEX('السياسات'!$D$5:$D$14,MATCH($F178,'السياسات'!$A$5:$A$14,0))="تاريخ التسليم",$E178&lt;&gt;""),$E178,$D178)))</f>
        <v/>
      </c>
      <c r="I178" s="7">
        <f>IF(OR($H178="",$G178=""),"",IF($H178&lt;=$G178,"نعم","لا"))</f>
        <v/>
      </c>
      <c r="J178" s="5" t="n"/>
      <c r="K178" s="9" t="n"/>
      <c r="L178" s="10">
        <f>IF(OR($A178="",$K178=""),"",IF($I178="لا",'القوائم'!$D$7,IF($K178&lt;='القوائم'!$E$5,'القوائم'!$D$5,IF($K178&lt;='القوائم'!$E$6,'القوائم'!$D$6,'القوائم'!$D$7))))</f>
        <v/>
      </c>
      <c r="M178" s="11">
        <f>IF($A178="","",WORKDAY($A178,'القوائم'!$G$5))</f>
        <v/>
      </c>
      <c r="N178" s="5" t="n"/>
      <c r="O178" s="4" t="n"/>
      <c r="P178" s="7">
        <f>IF(OR($M178="",$O178=""),"",IF($O178&lt;=$M178,"نعم","لا"))</f>
        <v/>
      </c>
      <c r="Q178" s="9" t="n"/>
      <c r="R178" s="5" t="n"/>
      <c r="S178" s="4" t="n"/>
      <c r="T178" s="4" t="n"/>
      <c r="U178" s="12">
        <f>IF($A178="","",IF($T178&lt;&gt;"","مغلق",IF($O178="",IF(TODAY()&gt;$M178,"القرار متأخر","بانتظار القرار"),IF(OR($N178="استرداد كامل",$N178="استرداد جزئي"),IF($S178="","استرداد بانتظار الإصدار",IF(TODAY()&gt;WORKDAY($S178,'القوائم'!$G$6),"تحقق وأغلق","تم إرسال الاسترداد")),"مفتوح"))))</f>
        <v/>
      </c>
      <c r="V178" s="5" t="n"/>
    </row>
    <row r="179">
      <c r="A179" s="4" t="n"/>
      <c r="B179" s="5" t="n"/>
      <c r="C179" s="6" t="n"/>
      <c r="D179" s="4" t="n"/>
      <c r="E179" s="4" t="n"/>
      <c r="F179" s="7">
        <f>IF($D179="","",IF(COUNTIF('السياسات'!$B$5:$B$14,"&lt;="&amp;$D179)=0,"",INDEX('السياسات'!$A$5:$A$14,COUNTIF('السياسات'!$B$5:$B$14,"&lt;="&amp;$D179))))</f>
        <v/>
      </c>
      <c r="G179" s="8">
        <f>IF($F179="","",INDEX('السياسات'!$C$5:$C$14,MATCH($F179,'السياسات'!$A$5:$A$14,0)))</f>
        <v/>
      </c>
      <c r="H179" s="8">
        <f>IF(OR($A179="",$D179=""),"",IF($F179="",$A179-$D179,$A179-IF(AND(INDEX('السياسات'!$D$5:$D$14,MATCH($F179,'السياسات'!$A$5:$A$14,0))="تاريخ التسليم",$E179&lt;&gt;""),$E179,$D179)))</f>
        <v/>
      </c>
      <c r="I179" s="7">
        <f>IF(OR($H179="",$G179=""),"",IF($H179&lt;=$G179,"نعم","لا"))</f>
        <v/>
      </c>
      <c r="J179" s="5" t="n"/>
      <c r="K179" s="9" t="n"/>
      <c r="L179" s="10">
        <f>IF(OR($A179="",$K179=""),"",IF($I179="لا",'القوائم'!$D$7,IF($K179&lt;='القوائم'!$E$5,'القوائم'!$D$5,IF($K179&lt;='القوائم'!$E$6,'القوائم'!$D$6,'القوائم'!$D$7))))</f>
        <v/>
      </c>
      <c r="M179" s="11">
        <f>IF($A179="","",WORKDAY($A179,'القوائم'!$G$5))</f>
        <v/>
      </c>
      <c r="N179" s="5" t="n"/>
      <c r="O179" s="4" t="n"/>
      <c r="P179" s="7">
        <f>IF(OR($M179="",$O179=""),"",IF($O179&lt;=$M179,"نعم","لا"))</f>
        <v/>
      </c>
      <c r="Q179" s="9" t="n"/>
      <c r="R179" s="5" t="n"/>
      <c r="S179" s="4" t="n"/>
      <c r="T179" s="4" t="n"/>
      <c r="U179" s="12">
        <f>IF($A179="","",IF($T179&lt;&gt;"","مغلق",IF($O179="",IF(TODAY()&gt;$M179,"القرار متأخر","بانتظار القرار"),IF(OR($N179="استرداد كامل",$N179="استرداد جزئي"),IF($S179="","استرداد بانتظار الإصدار",IF(TODAY()&gt;WORKDAY($S179,'القوائم'!$G$6),"تحقق وأغلق","تم إرسال الاسترداد")),"مفتوح"))))</f>
        <v/>
      </c>
      <c r="V179" s="5" t="n"/>
    </row>
    <row r="180">
      <c r="A180" s="4" t="n"/>
      <c r="B180" s="5" t="n"/>
      <c r="C180" s="6" t="n"/>
      <c r="D180" s="4" t="n"/>
      <c r="E180" s="4" t="n"/>
      <c r="F180" s="7">
        <f>IF($D180="","",IF(COUNTIF('السياسات'!$B$5:$B$14,"&lt;="&amp;$D180)=0,"",INDEX('السياسات'!$A$5:$A$14,COUNTIF('السياسات'!$B$5:$B$14,"&lt;="&amp;$D180))))</f>
        <v/>
      </c>
      <c r="G180" s="8">
        <f>IF($F180="","",INDEX('السياسات'!$C$5:$C$14,MATCH($F180,'السياسات'!$A$5:$A$14,0)))</f>
        <v/>
      </c>
      <c r="H180" s="8">
        <f>IF(OR($A180="",$D180=""),"",IF($F180="",$A180-$D180,$A180-IF(AND(INDEX('السياسات'!$D$5:$D$14,MATCH($F180,'السياسات'!$A$5:$A$14,0))="تاريخ التسليم",$E180&lt;&gt;""),$E180,$D180)))</f>
        <v/>
      </c>
      <c r="I180" s="7">
        <f>IF(OR($H180="",$G180=""),"",IF($H180&lt;=$G180,"نعم","لا"))</f>
        <v/>
      </c>
      <c r="J180" s="5" t="n"/>
      <c r="K180" s="9" t="n"/>
      <c r="L180" s="10">
        <f>IF(OR($A180="",$K180=""),"",IF($I180="لا",'القوائم'!$D$7,IF($K180&lt;='القوائم'!$E$5,'القوائم'!$D$5,IF($K180&lt;='القوائم'!$E$6,'القوائم'!$D$6,'القوائم'!$D$7))))</f>
        <v/>
      </c>
      <c r="M180" s="11">
        <f>IF($A180="","",WORKDAY($A180,'القوائم'!$G$5))</f>
        <v/>
      </c>
      <c r="N180" s="5" t="n"/>
      <c r="O180" s="4" t="n"/>
      <c r="P180" s="7">
        <f>IF(OR($M180="",$O180=""),"",IF($O180&lt;=$M180,"نعم","لا"))</f>
        <v/>
      </c>
      <c r="Q180" s="9" t="n"/>
      <c r="R180" s="5" t="n"/>
      <c r="S180" s="4" t="n"/>
      <c r="T180" s="4" t="n"/>
      <c r="U180" s="12">
        <f>IF($A180="","",IF($T180&lt;&gt;"","مغلق",IF($O180="",IF(TODAY()&gt;$M180,"القرار متأخر","بانتظار القرار"),IF(OR($N180="استرداد كامل",$N180="استرداد جزئي"),IF($S180="","استرداد بانتظار الإصدار",IF(TODAY()&gt;WORKDAY($S180,'القوائم'!$G$6),"تحقق وأغلق","تم إرسال الاسترداد")),"مفتوح"))))</f>
        <v/>
      </c>
      <c r="V180" s="5" t="n"/>
    </row>
    <row r="181">
      <c r="A181" s="4" t="n"/>
      <c r="B181" s="5" t="n"/>
      <c r="C181" s="6" t="n"/>
      <c r="D181" s="4" t="n"/>
      <c r="E181" s="4" t="n"/>
      <c r="F181" s="7">
        <f>IF($D181="","",IF(COUNTIF('السياسات'!$B$5:$B$14,"&lt;="&amp;$D181)=0,"",INDEX('السياسات'!$A$5:$A$14,COUNTIF('السياسات'!$B$5:$B$14,"&lt;="&amp;$D181))))</f>
        <v/>
      </c>
      <c r="G181" s="8">
        <f>IF($F181="","",INDEX('السياسات'!$C$5:$C$14,MATCH($F181,'السياسات'!$A$5:$A$14,0)))</f>
        <v/>
      </c>
      <c r="H181" s="8">
        <f>IF(OR($A181="",$D181=""),"",IF($F181="",$A181-$D181,$A181-IF(AND(INDEX('السياسات'!$D$5:$D$14,MATCH($F181,'السياسات'!$A$5:$A$14,0))="تاريخ التسليم",$E181&lt;&gt;""),$E181,$D181)))</f>
        <v/>
      </c>
      <c r="I181" s="7">
        <f>IF(OR($H181="",$G181=""),"",IF($H181&lt;=$G181,"نعم","لا"))</f>
        <v/>
      </c>
      <c r="J181" s="5" t="n"/>
      <c r="K181" s="9" t="n"/>
      <c r="L181" s="10">
        <f>IF(OR($A181="",$K181=""),"",IF($I181="لا",'القوائم'!$D$7,IF($K181&lt;='القوائم'!$E$5,'القوائم'!$D$5,IF($K181&lt;='القوائم'!$E$6,'القوائم'!$D$6,'القوائم'!$D$7))))</f>
        <v/>
      </c>
      <c r="M181" s="11">
        <f>IF($A181="","",WORKDAY($A181,'القوائم'!$G$5))</f>
        <v/>
      </c>
      <c r="N181" s="5" t="n"/>
      <c r="O181" s="4" t="n"/>
      <c r="P181" s="7">
        <f>IF(OR($M181="",$O181=""),"",IF($O181&lt;=$M181,"نعم","لا"))</f>
        <v/>
      </c>
      <c r="Q181" s="9" t="n"/>
      <c r="R181" s="5" t="n"/>
      <c r="S181" s="4" t="n"/>
      <c r="T181" s="4" t="n"/>
      <c r="U181" s="12">
        <f>IF($A181="","",IF($T181&lt;&gt;"","مغلق",IF($O181="",IF(TODAY()&gt;$M181,"القرار متأخر","بانتظار القرار"),IF(OR($N181="استرداد كامل",$N181="استرداد جزئي"),IF($S181="","استرداد بانتظار الإصدار",IF(TODAY()&gt;WORKDAY($S181,'القوائم'!$G$6),"تحقق وأغلق","تم إرسال الاسترداد")),"مفتوح"))))</f>
        <v/>
      </c>
      <c r="V181" s="5" t="n"/>
    </row>
    <row r="182">
      <c r="A182" s="4" t="n"/>
      <c r="B182" s="5" t="n"/>
      <c r="C182" s="6" t="n"/>
      <c r="D182" s="4" t="n"/>
      <c r="E182" s="4" t="n"/>
      <c r="F182" s="7">
        <f>IF($D182="","",IF(COUNTIF('السياسات'!$B$5:$B$14,"&lt;="&amp;$D182)=0,"",INDEX('السياسات'!$A$5:$A$14,COUNTIF('السياسات'!$B$5:$B$14,"&lt;="&amp;$D182))))</f>
        <v/>
      </c>
      <c r="G182" s="8">
        <f>IF($F182="","",INDEX('السياسات'!$C$5:$C$14,MATCH($F182,'السياسات'!$A$5:$A$14,0)))</f>
        <v/>
      </c>
      <c r="H182" s="8">
        <f>IF(OR($A182="",$D182=""),"",IF($F182="",$A182-$D182,$A182-IF(AND(INDEX('السياسات'!$D$5:$D$14,MATCH($F182,'السياسات'!$A$5:$A$14,0))="تاريخ التسليم",$E182&lt;&gt;""),$E182,$D182)))</f>
        <v/>
      </c>
      <c r="I182" s="7">
        <f>IF(OR($H182="",$G182=""),"",IF($H182&lt;=$G182,"نعم","لا"))</f>
        <v/>
      </c>
      <c r="J182" s="5" t="n"/>
      <c r="K182" s="9" t="n"/>
      <c r="L182" s="10">
        <f>IF(OR($A182="",$K182=""),"",IF($I182="لا",'القوائم'!$D$7,IF($K182&lt;='القوائم'!$E$5,'القوائم'!$D$5,IF($K182&lt;='القوائم'!$E$6,'القوائم'!$D$6,'القوائم'!$D$7))))</f>
        <v/>
      </c>
      <c r="M182" s="11">
        <f>IF($A182="","",WORKDAY($A182,'القوائم'!$G$5))</f>
        <v/>
      </c>
      <c r="N182" s="5" t="n"/>
      <c r="O182" s="4" t="n"/>
      <c r="P182" s="7">
        <f>IF(OR($M182="",$O182=""),"",IF($O182&lt;=$M182,"نعم","لا"))</f>
        <v/>
      </c>
      <c r="Q182" s="9" t="n"/>
      <c r="R182" s="5" t="n"/>
      <c r="S182" s="4" t="n"/>
      <c r="T182" s="4" t="n"/>
      <c r="U182" s="12">
        <f>IF($A182="","",IF($T182&lt;&gt;"","مغلق",IF($O182="",IF(TODAY()&gt;$M182,"القرار متأخر","بانتظار القرار"),IF(OR($N182="استرداد كامل",$N182="استرداد جزئي"),IF($S182="","استرداد بانتظار الإصدار",IF(TODAY()&gt;WORKDAY($S182,'القوائم'!$G$6),"تحقق وأغلق","تم إرسال الاسترداد")),"مفتوح"))))</f>
        <v/>
      </c>
      <c r="V182" s="5" t="n"/>
    </row>
    <row r="183">
      <c r="A183" s="4" t="n"/>
      <c r="B183" s="5" t="n"/>
      <c r="C183" s="6" t="n"/>
      <c r="D183" s="4" t="n"/>
      <c r="E183" s="4" t="n"/>
      <c r="F183" s="7">
        <f>IF($D183="","",IF(COUNTIF('السياسات'!$B$5:$B$14,"&lt;="&amp;$D183)=0,"",INDEX('السياسات'!$A$5:$A$14,COUNTIF('السياسات'!$B$5:$B$14,"&lt;="&amp;$D183))))</f>
        <v/>
      </c>
      <c r="G183" s="8">
        <f>IF($F183="","",INDEX('السياسات'!$C$5:$C$14,MATCH($F183,'السياسات'!$A$5:$A$14,0)))</f>
        <v/>
      </c>
      <c r="H183" s="8">
        <f>IF(OR($A183="",$D183=""),"",IF($F183="",$A183-$D183,$A183-IF(AND(INDEX('السياسات'!$D$5:$D$14,MATCH($F183,'السياسات'!$A$5:$A$14,0))="تاريخ التسليم",$E183&lt;&gt;""),$E183,$D183)))</f>
        <v/>
      </c>
      <c r="I183" s="7">
        <f>IF(OR($H183="",$G183=""),"",IF($H183&lt;=$G183,"نعم","لا"))</f>
        <v/>
      </c>
      <c r="J183" s="5" t="n"/>
      <c r="K183" s="9" t="n"/>
      <c r="L183" s="10">
        <f>IF(OR($A183="",$K183=""),"",IF($I183="لا",'القوائم'!$D$7,IF($K183&lt;='القوائم'!$E$5,'القوائم'!$D$5,IF($K183&lt;='القوائم'!$E$6,'القوائم'!$D$6,'القوائم'!$D$7))))</f>
        <v/>
      </c>
      <c r="M183" s="11">
        <f>IF($A183="","",WORKDAY($A183,'القوائم'!$G$5))</f>
        <v/>
      </c>
      <c r="N183" s="5" t="n"/>
      <c r="O183" s="4" t="n"/>
      <c r="P183" s="7">
        <f>IF(OR($M183="",$O183=""),"",IF($O183&lt;=$M183,"نعم","لا"))</f>
        <v/>
      </c>
      <c r="Q183" s="9" t="n"/>
      <c r="R183" s="5" t="n"/>
      <c r="S183" s="4" t="n"/>
      <c r="T183" s="4" t="n"/>
      <c r="U183" s="12">
        <f>IF($A183="","",IF($T183&lt;&gt;"","مغلق",IF($O183="",IF(TODAY()&gt;$M183,"القرار متأخر","بانتظار القرار"),IF(OR($N183="استرداد كامل",$N183="استرداد جزئي"),IF($S183="","استرداد بانتظار الإصدار",IF(TODAY()&gt;WORKDAY($S183,'القوائم'!$G$6),"تحقق وأغلق","تم إرسال الاسترداد")),"مفتوح"))))</f>
        <v/>
      </c>
      <c r="V183" s="5" t="n"/>
    </row>
    <row r="184">
      <c r="A184" s="4" t="n"/>
      <c r="B184" s="5" t="n"/>
      <c r="C184" s="6" t="n"/>
      <c r="D184" s="4" t="n"/>
      <c r="E184" s="4" t="n"/>
      <c r="F184" s="7">
        <f>IF($D184="","",IF(COUNTIF('السياسات'!$B$5:$B$14,"&lt;="&amp;$D184)=0,"",INDEX('السياسات'!$A$5:$A$14,COUNTIF('السياسات'!$B$5:$B$14,"&lt;="&amp;$D184))))</f>
        <v/>
      </c>
      <c r="G184" s="8">
        <f>IF($F184="","",INDEX('السياسات'!$C$5:$C$14,MATCH($F184,'السياسات'!$A$5:$A$14,0)))</f>
        <v/>
      </c>
      <c r="H184" s="8">
        <f>IF(OR($A184="",$D184=""),"",IF($F184="",$A184-$D184,$A184-IF(AND(INDEX('السياسات'!$D$5:$D$14,MATCH($F184,'السياسات'!$A$5:$A$14,0))="تاريخ التسليم",$E184&lt;&gt;""),$E184,$D184)))</f>
        <v/>
      </c>
      <c r="I184" s="7">
        <f>IF(OR($H184="",$G184=""),"",IF($H184&lt;=$G184,"نعم","لا"))</f>
        <v/>
      </c>
      <c r="J184" s="5" t="n"/>
      <c r="K184" s="9" t="n"/>
      <c r="L184" s="10">
        <f>IF(OR($A184="",$K184=""),"",IF($I184="لا",'القوائم'!$D$7,IF($K184&lt;='القوائم'!$E$5,'القوائم'!$D$5,IF($K184&lt;='القوائم'!$E$6,'القوائم'!$D$6,'القوائم'!$D$7))))</f>
        <v/>
      </c>
      <c r="M184" s="11">
        <f>IF($A184="","",WORKDAY($A184,'القوائم'!$G$5))</f>
        <v/>
      </c>
      <c r="N184" s="5" t="n"/>
      <c r="O184" s="4" t="n"/>
      <c r="P184" s="7">
        <f>IF(OR($M184="",$O184=""),"",IF($O184&lt;=$M184,"نعم","لا"))</f>
        <v/>
      </c>
      <c r="Q184" s="9" t="n"/>
      <c r="R184" s="5" t="n"/>
      <c r="S184" s="4" t="n"/>
      <c r="T184" s="4" t="n"/>
      <c r="U184" s="12">
        <f>IF($A184="","",IF($T184&lt;&gt;"","مغلق",IF($O184="",IF(TODAY()&gt;$M184,"القرار متأخر","بانتظار القرار"),IF(OR($N184="استرداد كامل",$N184="استرداد جزئي"),IF($S184="","استرداد بانتظار الإصدار",IF(TODAY()&gt;WORKDAY($S184,'القوائم'!$G$6),"تحقق وأغلق","تم إرسال الاسترداد")),"مفتوح"))))</f>
        <v/>
      </c>
      <c r="V184" s="5" t="n"/>
    </row>
    <row r="185">
      <c r="A185" s="4" t="n"/>
      <c r="B185" s="5" t="n"/>
      <c r="C185" s="6" t="n"/>
      <c r="D185" s="4" t="n"/>
      <c r="E185" s="4" t="n"/>
      <c r="F185" s="7">
        <f>IF($D185="","",IF(COUNTIF('السياسات'!$B$5:$B$14,"&lt;="&amp;$D185)=0,"",INDEX('السياسات'!$A$5:$A$14,COUNTIF('السياسات'!$B$5:$B$14,"&lt;="&amp;$D185))))</f>
        <v/>
      </c>
      <c r="G185" s="8">
        <f>IF($F185="","",INDEX('السياسات'!$C$5:$C$14,MATCH($F185,'السياسات'!$A$5:$A$14,0)))</f>
        <v/>
      </c>
      <c r="H185" s="8">
        <f>IF(OR($A185="",$D185=""),"",IF($F185="",$A185-$D185,$A185-IF(AND(INDEX('السياسات'!$D$5:$D$14,MATCH($F185,'السياسات'!$A$5:$A$14,0))="تاريخ التسليم",$E185&lt;&gt;""),$E185,$D185)))</f>
        <v/>
      </c>
      <c r="I185" s="7">
        <f>IF(OR($H185="",$G185=""),"",IF($H185&lt;=$G185,"نعم","لا"))</f>
        <v/>
      </c>
      <c r="J185" s="5" t="n"/>
      <c r="K185" s="9" t="n"/>
      <c r="L185" s="10">
        <f>IF(OR($A185="",$K185=""),"",IF($I185="لا",'القوائم'!$D$7,IF($K185&lt;='القوائم'!$E$5,'القوائم'!$D$5,IF($K185&lt;='القوائم'!$E$6,'القوائم'!$D$6,'القوائم'!$D$7))))</f>
        <v/>
      </c>
      <c r="M185" s="11">
        <f>IF($A185="","",WORKDAY($A185,'القوائم'!$G$5))</f>
        <v/>
      </c>
      <c r="N185" s="5" t="n"/>
      <c r="O185" s="4" t="n"/>
      <c r="P185" s="7">
        <f>IF(OR($M185="",$O185=""),"",IF($O185&lt;=$M185,"نعم","لا"))</f>
        <v/>
      </c>
      <c r="Q185" s="9" t="n"/>
      <c r="R185" s="5" t="n"/>
      <c r="S185" s="4" t="n"/>
      <c r="T185" s="4" t="n"/>
      <c r="U185" s="12">
        <f>IF($A185="","",IF($T185&lt;&gt;"","مغلق",IF($O185="",IF(TODAY()&gt;$M185,"القرار متأخر","بانتظار القرار"),IF(OR($N185="استرداد كامل",$N185="استرداد جزئي"),IF($S185="","استرداد بانتظار الإصدار",IF(TODAY()&gt;WORKDAY($S185,'القوائم'!$G$6),"تحقق وأغلق","تم إرسال الاسترداد")),"مفتوح"))))</f>
        <v/>
      </c>
      <c r="V185" s="5" t="n"/>
    </row>
    <row r="186">
      <c r="A186" s="4" t="n"/>
      <c r="B186" s="5" t="n"/>
      <c r="C186" s="6" t="n"/>
      <c r="D186" s="4" t="n"/>
      <c r="E186" s="4" t="n"/>
      <c r="F186" s="7">
        <f>IF($D186="","",IF(COUNTIF('السياسات'!$B$5:$B$14,"&lt;="&amp;$D186)=0,"",INDEX('السياسات'!$A$5:$A$14,COUNTIF('السياسات'!$B$5:$B$14,"&lt;="&amp;$D186))))</f>
        <v/>
      </c>
      <c r="G186" s="8">
        <f>IF($F186="","",INDEX('السياسات'!$C$5:$C$14,MATCH($F186,'السياسات'!$A$5:$A$14,0)))</f>
        <v/>
      </c>
      <c r="H186" s="8">
        <f>IF(OR($A186="",$D186=""),"",IF($F186="",$A186-$D186,$A186-IF(AND(INDEX('السياسات'!$D$5:$D$14,MATCH($F186,'السياسات'!$A$5:$A$14,0))="تاريخ التسليم",$E186&lt;&gt;""),$E186,$D186)))</f>
        <v/>
      </c>
      <c r="I186" s="7">
        <f>IF(OR($H186="",$G186=""),"",IF($H186&lt;=$G186,"نعم","لا"))</f>
        <v/>
      </c>
      <c r="J186" s="5" t="n"/>
      <c r="K186" s="9" t="n"/>
      <c r="L186" s="10">
        <f>IF(OR($A186="",$K186=""),"",IF($I186="لا",'القوائم'!$D$7,IF($K186&lt;='القوائم'!$E$5,'القوائم'!$D$5,IF($K186&lt;='القوائم'!$E$6,'القوائم'!$D$6,'القوائم'!$D$7))))</f>
        <v/>
      </c>
      <c r="M186" s="11">
        <f>IF($A186="","",WORKDAY($A186,'القوائم'!$G$5))</f>
        <v/>
      </c>
      <c r="N186" s="5" t="n"/>
      <c r="O186" s="4" t="n"/>
      <c r="P186" s="7">
        <f>IF(OR($M186="",$O186=""),"",IF($O186&lt;=$M186,"نعم","لا"))</f>
        <v/>
      </c>
      <c r="Q186" s="9" t="n"/>
      <c r="R186" s="5" t="n"/>
      <c r="S186" s="4" t="n"/>
      <c r="T186" s="4" t="n"/>
      <c r="U186" s="12">
        <f>IF($A186="","",IF($T186&lt;&gt;"","مغلق",IF($O186="",IF(TODAY()&gt;$M186,"القرار متأخر","بانتظار القرار"),IF(OR($N186="استرداد كامل",$N186="استرداد جزئي"),IF($S186="","استرداد بانتظار الإصدار",IF(TODAY()&gt;WORKDAY($S186,'القوائم'!$G$6),"تحقق وأغلق","تم إرسال الاسترداد")),"مفتوح"))))</f>
        <v/>
      </c>
      <c r="V186" s="5" t="n"/>
    </row>
    <row r="187">
      <c r="A187" s="4" t="n"/>
      <c r="B187" s="5" t="n"/>
      <c r="C187" s="6" t="n"/>
      <c r="D187" s="4" t="n"/>
      <c r="E187" s="4" t="n"/>
      <c r="F187" s="7">
        <f>IF($D187="","",IF(COUNTIF('السياسات'!$B$5:$B$14,"&lt;="&amp;$D187)=0,"",INDEX('السياسات'!$A$5:$A$14,COUNTIF('السياسات'!$B$5:$B$14,"&lt;="&amp;$D187))))</f>
        <v/>
      </c>
      <c r="G187" s="8">
        <f>IF($F187="","",INDEX('السياسات'!$C$5:$C$14,MATCH($F187,'السياسات'!$A$5:$A$14,0)))</f>
        <v/>
      </c>
      <c r="H187" s="8">
        <f>IF(OR($A187="",$D187=""),"",IF($F187="",$A187-$D187,$A187-IF(AND(INDEX('السياسات'!$D$5:$D$14,MATCH($F187,'السياسات'!$A$5:$A$14,0))="تاريخ التسليم",$E187&lt;&gt;""),$E187,$D187)))</f>
        <v/>
      </c>
      <c r="I187" s="7">
        <f>IF(OR($H187="",$G187=""),"",IF($H187&lt;=$G187,"نعم","لا"))</f>
        <v/>
      </c>
      <c r="J187" s="5" t="n"/>
      <c r="K187" s="9" t="n"/>
      <c r="L187" s="10">
        <f>IF(OR($A187="",$K187=""),"",IF($I187="لا",'القوائم'!$D$7,IF($K187&lt;='القوائم'!$E$5,'القوائم'!$D$5,IF($K187&lt;='القوائم'!$E$6,'القوائم'!$D$6,'القوائم'!$D$7))))</f>
        <v/>
      </c>
      <c r="M187" s="11">
        <f>IF($A187="","",WORKDAY($A187,'القوائم'!$G$5))</f>
        <v/>
      </c>
      <c r="N187" s="5" t="n"/>
      <c r="O187" s="4" t="n"/>
      <c r="P187" s="7">
        <f>IF(OR($M187="",$O187=""),"",IF($O187&lt;=$M187,"نعم","لا"))</f>
        <v/>
      </c>
      <c r="Q187" s="9" t="n"/>
      <c r="R187" s="5" t="n"/>
      <c r="S187" s="4" t="n"/>
      <c r="T187" s="4" t="n"/>
      <c r="U187" s="12">
        <f>IF($A187="","",IF($T187&lt;&gt;"","مغلق",IF($O187="",IF(TODAY()&gt;$M187,"القرار متأخر","بانتظار القرار"),IF(OR($N187="استرداد كامل",$N187="استرداد جزئي"),IF($S187="","استرداد بانتظار الإصدار",IF(TODAY()&gt;WORKDAY($S187,'القوائم'!$G$6),"تحقق وأغلق","تم إرسال الاسترداد")),"مفتوح"))))</f>
        <v/>
      </c>
      <c r="V187" s="5" t="n"/>
    </row>
    <row r="188">
      <c r="A188" s="4" t="n"/>
      <c r="B188" s="5" t="n"/>
      <c r="C188" s="6" t="n"/>
      <c r="D188" s="4" t="n"/>
      <c r="E188" s="4" t="n"/>
      <c r="F188" s="7">
        <f>IF($D188="","",IF(COUNTIF('السياسات'!$B$5:$B$14,"&lt;="&amp;$D188)=0,"",INDEX('السياسات'!$A$5:$A$14,COUNTIF('السياسات'!$B$5:$B$14,"&lt;="&amp;$D188))))</f>
        <v/>
      </c>
      <c r="G188" s="8">
        <f>IF($F188="","",INDEX('السياسات'!$C$5:$C$14,MATCH($F188,'السياسات'!$A$5:$A$14,0)))</f>
        <v/>
      </c>
      <c r="H188" s="8">
        <f>IF(OR($A188="",$D188=""),"",IF($F188="",$A188-$D188,$A188-IF(AND(INDEX('السياسات'!$D$5:$D$14,MATCH($F188,'السياسات'!$A$5:$A$14,0))="تاريخ التسليم",$E188&lt;&gt;""),$E188,$D188)))</f>
        <v/>
      </c>
      <c r="I188" s="7">
        <f>IF(OR($H188="",$G188=""),"",IF($H188&lt;=$G188,"نعم","لا"))</f>
        <v/>
      </c>
      <c r="J188" s="5" t="n"/>
      <c r="K188" s="9" t="n"/>
      <c r="L188" s="10">
        <f>IF(OR($A188="",$K188=""),"",IF($I188="لا",'القوائم'!$D$7,IF($K188&lt;='القوائم'!$E$5,'القوائم'!$D$5,IF($K188&lt;='القوائم'!$E$6,'القوائم'!$D$6,'القوائم'!$D$7))))</f>
        <v/>
      </c>
      <c r="M188" s="11">
        <f>IF($A188="","",WORKDAY($A188,'القوائم'!$G$5))</f>
        <v/>
      </c>
      <c r="N188" s="5" t="n"/>
      <c r="O188" s="4" t="n"/>
      <c r="P188" s="7">
        <f>IF(OR($M188="",$O188=""),"",IF($O188&lt;=$M188,"نعم","لا"))</f>
        <v/>
      </c>
      <c r="Q188" s="9" t="n"/>
      <c r="R188" s="5" t="n"/>
      <c r="S188" s="4" t="n"/>
      <c r="T188" s="4" t="n"/>
      <c r="U188" s="12">
        <f>IF($A188="","",IF($T188&lt;&gt;"","مغلق",IF($O188="",IF(TODAY()&gt;$M188,"القرار متأخر","بانتظار القرار"),IF(OR($N188="استرداد كامل",$N188="استرداد جزئي"),IF($S188="","استرداد بانتظار الإصدار",IF(TODAY()&gt;WORKDAY($S188,'القوائم'!$G$6),"تحقق وأغلق","تم إرسال الاسترداد")),"مفتوح"))))</f>
        <v/>
      </c>
      <c r="V188" s="5" t="n"/>
    </row>
    <row r="189">
      <c r="A189" s="4" t="n"/>
      <c r="B189" s="5" t="n"/>
      <c r="C189" s="6" t="n"/>
      <c r="D189" s="4" t="n"/>
      <c r="E189" s="4" t="n"/>
      <c r="F189" s="7">
        <f>IF($D189="","",IF(COUNTIF('السياسات'!$B$5:$B$14,"&lt;="&amp;$D189)=0,"",INDEX('السياسات'!$A$5:$A$14,COUNTIF('السياسات'!$B$5:$B$14,"&lt;="&amp;$D189))))</f>
        <v/>
      </c>
      <c r="G189" s="8">
        <f>IF($F189="","",INDEX('السياسات'!$C$5:$C$14,MATCH($F189,'السياسات'!$A$5:$A$14,0)))</f>
        <v/>
      </c>
      <c r="H189" s="8">
        <f>IF(OR($A189="",$D189=""),"",IF($F189="",$A189-$D189,$A189-IF(AND(INDEX('السياسات'!$D$5:$D$14,MATCH($F189,'السياسات'!$A$5:$A$14,0))="تاريخ التسليم",$E189&lt;&gt;""),$E189,$D189)))</f>
        <v/>
      </c>
      <c r="I189" s="7">
        <f>IF(OR($H189="",$G189=""),"",IF($H189&lt;=$G189,"نعم","لا"))</f>
        <v/>
      </c>
      <c r="J189" s="5" t="n"/>
      <c r="K189" s="9" t="n"/>
      <c r="L189" s="10">
        <f>IF(OR($A189="",$K189=""),"",IF($I189="لا",'القوائم'!$D$7,IF($K189&lt;='القوائم'!$E$5,'القوائم'!$D$5,IF($K189&lt;='القوائم'!$E$6,'القوائم'!$D$6,'القوائم'!$D$7))))</f>
        <v/>
      </c>
      <c r="M189" s="11">
        <f>IF($A189="","",WORKDAY($A189,'القوائم'!$G$5))</f>
        <v/>
      </c>
      <c r="N189" s="5" t="n"/>
      <c r="O189" s="4" t="n"/>
      <c r="P189" s="7">
        <f>IF(OR($M189="",$O189=""),"",IF($O189&lt;=$M189,"نعم","لا"))</f>
        <v/>
      </c>
      <c r="Q189" s="9" t="n"/>
      <c r="R189" s="5" t="n"/>
      <c r="S189" s="4" t="n"/>
      <c r="T189" s="4" t="n"/>
      <c r="U189" s="12">
        <f>IF($A189="","",IF($T189&lt;&gt;"","مغلق",IF($O189="",IF(TODAY()&gt;$M189,"القرار متأخر","بانتظار القرار"),IF(OR($N189="استرداد كامل",$N189="استرداد جزئي"),IF($S189="","استرداد بانتظار الإصدار",IF(TODAY()&gt;WORKDAY($S189,'القوائم'!$G$6),"تحقق وأغلق","تم إرسال الاسترداد")),"مفتوح"))))</f>
        <v/>
      </c>
      <c r="V189" s="5" t="n"/>
    </row>
    <row r="190">
      <c r="A190" s="4" t="n"/>
      <c r="B190" s="5" t="n"/>
      <c r="C190" s="6" t="n"/>
      <c r="D190" s="4" t="n"/>
      <c r="E190" s="4" t="n"/>
      <c r="F190" s="7">
        <f>IF($D190="","",IF(COUNTIF('السياسات'!$B$5:$B$14,"&lt;="&amp;$D190)=0,"",INDEX('السياسات'!$A$5:$A$14,COUNTIF('السياسات'!$B$5:$B$14,"&lt;="&amp;$D190))))</f>
        <v/>
      </c>
      <c r="G190" s="8">
        <f>IF($F190="","",INDEX('السياسات'!$C$5:$C$14,MATCH($F190,'السياسات'!$A$5:$A$14,0)))</f>
        <v/>
      </c>
      <c r="H190" s="8">
        <f>IF(OR($A190="",$D190=""),"",IF($F190="",$A190-$D190,$A190-IF(AND(INDEX('السياسات'!$D$5:$D$14,MATCH($F190,'السياسات'!$A$5:$A$14,0))="تاريخ التسليم",$E190&lt;&gt;""),$E190,$D190)))</f>
        <v/>
      </c>
      <c r="I190" s="7">
        <f>IF(OR($H190="",$G190=""),"",IF($H190&lt;=$G190,"نعم","لا"))</f>
        <v/>
      </c>
      <c r="J190" s="5" t="n"/>
      <c r="K190" s="9" t="n"/>
      <c r="L190" s="10">
        <f>IF(OR($A190="",$K190=""),"",IF($I190="لا",'القوائم'!$D$7,IF($K190&lt;='القوائم'!$E$5,'القوائم'!$D$5,IF($K190&lt;='القوائم'!$E$6,'القوائم'!$D$6,'القوائم'!$D$7))))</f>
        <v/>
      </c>
      <c r="M190" s="11">
        <f>IF($A190="","",WORKDAY($A190,'القوائم'!$G$5))</f>
        <v/>
      </c>
      <c r="N190" s="5" t="n"/>
      <c r="O190" s="4" t="n"/>
      <c r="P190" s="7">
        <f>IF(OR($M190="",$O190=""),"",IF($O190&lt;=$M190,"نعم","لا"))</f>
        <v/>
      </c>
      <c r="Q190" s="9" t="n"/>
      <c r="R190" s="5" t="n"/>
      <c r="S190" s="4" t="n"/>
      <c r="T190" s="4" t="n"/>
      <c r="U190" s="12">
        <f>IF($A190="","",IF($T190&lt;&gt;"","مغلق",IF($O190="",IF(TODAY()&gt;$M190,"القرار متأخر","بانتظار القرار"),IF(OR($N190="استرداد كامل",$N190="استرداد جزئي"),IF($S190="","استرداد بانتظار الإصدار",IF(TODAY()&gt;WORKDAY($S190,'القوائم'!$G$6),"تحقق وأغلق","تم إرسال الاسترداد")),"مفتوح"))))</f>
        <v/>
      </c>
      <c r="V190" s="5" t="n"/>
    </row>
    <row r="191">
      <c r="A191" s="4" t="n"/>
      <c r="B191" s="5" t="n"/>
      <c r="C191" s="6" t="n"/>
      <c r="D191" s="4" t="n"/>
      <c r="E191" s="4" t="n"/>
      <c r="F191" s="7">
        <f>IF($D191="","",IF(COUNTIF('السياسات'!$B$5:$B$14,"&lt;="&amp;$D191)=0,"",INDEX('السياسات'!$A$5:$A$14,COUNTIF('السياسات'!$B$5:$B$14,"&lt;="&amp;$D191))))</f>
        <v/>
      </c>
      <c r="G191" s="8">
        <f>IF($F191="","",INDEX('السياسات'!$C$5:$C$14,MATCH($F191,'السياسات'!$A$5:$A$14,0)))</f>
        <v/>
      </c>
      <c r="H191" s="8">
        <f>IF(OR($A191="",$D191=""),"",IF($F191="",$A191-$D191,$A191-IF(AND(INDEX('السياسات'!$D$5:$D$14,MATCH($F191,'السياسات'!$A$5:$A$14,0))="تاريخ التسليم",$E191&lt;&gt;""),$E191,$D191)))</f>
        <v/>
      </c>
      <c r="I191" s="7">
        <f>IF(OR($H191="",$G191=""),"",IF($H191&lt;=$G191,"نعم","لا"))</f>
        <v/>
      </c>
      <c r="J191" s="5" t="n"/>
      <c r="K191" s="9" t="n"/>
      <c r="L191" s="10">
        <f>IF(OR($A191="",$K191=""),"",IF($I191="لا",'القوائم'!$D$7,IF($K191&lt;='القوائم'!$E$5,'القوائم'!$D$5,IF($K191&lt;='القوائم'!$E$6,'القوائم'!$D$6,'القوائم'!$D$7))))</f>
        <v/>
      </c>
      <c r="M191" s="11">
        <f>IF($A191="","",WORKDAY($A191,'القوائم'!$G$5))</f>
        <v/>
      </c>
      <c r="N191" s="5" t="n"/>
      <c r="O191" s="4" t="n"/>
      <c r="P191" s="7">
        <f>IF(OR($M191="",$O191=""),"",IF($O191&lt;=$M191,"نعم","لا"))</f>
        <v/>
      </c>
      <c r="Q191" s="9" t="n"/>
      <c r="R191" s="5" t="n"/>
      <c r="S191" s="4" t="n"/>
      <c r="T191" s="4" t="n"/>
      <c r="U191" s="12">
        <f>IF($A191="","",IF($T191&lt;&gt;"","مغلق",IF($O191="",IF(TODAY()&gt;$M191,"القرار متأخر","بانتظار القرار"),IF(OR($N191="استرداد كامل",$N191="استرداد جزئي"),IF($S191="","استرداد بانتظار الإصدار",IF(TODAY()&gt;WORKDAY($S191,'القوائم'!$G$6),"تحقق وأغلق","تم إرسال الاسترداد")),"مفتوح"))))</f>
        <v/>
      </c>
      <c r="V191" s="5" t="n"/>
    </row>
    <row r="192">
      <c r="A192" s="4" t="n"/>
      <c r="B192" s="5" t="n"/>
      <c r="C192" s="6" t="n"/>
      <c r="D192" s="4" t="n"/>
      <c r="E192" s="4" t="n"/>
      <c r="F192" s="7">
        <f>IF($D192="","",IF(COUNTIF('السياسات'!$B$5:$B$14,"&lt;="&amp;$D192)=0,"",INDEX('السياسات'!$A$5:$A$14,COUNTIF('السياسات'!$B$5:$B$14,"&lt;="&amp;$D192))))</f>
        <v/>
      </c>
      <c r="G192" s="8">
        <f>IF($F192="","",INDEX('السياسات'!$C$5:$C$14,MATCH($F192,'السياسات'!$A$5:$A$14,0)))</f>
        <v/>
      </c>
      <c r="H192" s="8">
        <f>IF(OR($A192="",$D192=""),"",IF($F192="",$A192-$D192,$A192-IF(AND(INDEX('السياسات'!$D$5:$D$14,MATCH($F192,'السياسات'!$A$5:$A$14,0))="تاريخ التسليم",$E192&lt;&gt;""),$E192,$D192)))</f>
        <v/>
      </c>
      <c r="I192" s="7">
        <f>IF(OR($H192="",$G192=""),"",IF($H192&lt;=$G192,"نعم","لا"))</f>
        <v/>
      </c>
      <c r="J192" s="5" t="n"/>
      <c r="K192" s="9" t="n"/>
      <c r="L192" s="10">
        <f>IF(OR($A192="",$K192=""),"",IF($I192="لا",'القوائم'!$D$7,IF($K192&lt;='القوائم'!$E$5,'القوائم'!$D$5,IF($K192&lt;='القوائم'!$E$6,'القوائم'!$D$6,'القوائم'!$D$7))))</f>
        <v/>
      </c>
      <c r="M192" s="11">
        <f>IF($A192="","",WORKDAY($A192,'القوائم'!$G$5))</f>
        <v/>
      </c>
      <c r="N192" s="5" t="n"/>
      <c r="O192" s="4" t="n"/>
      <c r="P192" s="7">
        <f>IF(OR($M192="",$O192=""),"",IF($O192&lt;=$M192,"نعم","لا"))</f>
        <v/>
      </c>
      <c r="Q192" s="9" t="n"/>
      <c r="R192" s="5" t="n"/>
      <c r="S192" s="4" t="n"/>
      <c r="T192" s="4" t="n"/>
      <c r="U192" s="12">
        <f>IF($A192="","",IF($T192&lt;&gt;"","مغلق",IF($O192="",IF(TODAY()&gt;$M192,"القرار متأخر","بانتظار القرار"),IF(OR($N192="استرداد كامل",$N192="استرداد جزئي"),IF($S192="","استرداد بانتظار الإصدار",IF(TODAY()&gt;WORKDAY($S192,'القوائم'!$G$6),"تحقق وأغلق","تم إرسال الاسترداد")),"مفتوح"))))</f>
        <v/>
      </c>
      <c r="V192" s="5" t="n"/>
    </row>
    <row r="193">
      <c r="A193" s="4" t="n"/>
      <c r="B193" s="5" t="n"/>
      <c r="C193" s="6" t="n"/>
      <c r="D193" s="4" t="n"/>
      <c r="E193" s="4" t="n"/>
      <c r="F193" s="7">
        <f>IF($D193="","",IF(COUNTIF('السياسات'!$B$5:$B$14,"&lt;="&amp;$D193)=0,"",INDEX('السياسات'!$A$5:$A$14,COUNTIF('السياسات'!$B$5:$B$14,"&lt;="&amp;$D193))))</f>
        <v/>
      </c>
      <c r="G193" s="8">
        <f>IF($F193="","",INDEX('السياسات'!$C$5:$C$14,MATCH($F193,'السياسات'!$A$5:$A$14,0)))</f>
        <v/>
      </c>
      <c r="H193" s="8">
        <f>IF(OR($A193="",$D193=""),"",IF($F193="",$A193-$D193,$A193-IF(AND(INDEX('السياسات'!$D$5:$D$14,MATCH($F193,'السياسات'!$A$5:$A$14,0))="تاريخ التسليم",$E193&lt;&gt;""),$E193,$D193)))</f>
        <v/>
      </c>
      <c r="I193" s="7">
        <f>IF(OR($H193="",$G193=""),"",IF($H193&lt;=$G193,"نعم","لا"))</f>
        <v/>
      </c>
      <c r="J193" s="5" t="n"/>
      <c r="K193" s="9" t="n"/>
      <c r="L193" s="10">
        <f>IF(OR($A193="",$K193=""),"",IF($I193="لا",'القوائم'!$D$7,IF($K193&lt;='القوائم'!$E$5,'القوائم'!$D$5,IF($K193&lt;='القوائم'!$E$6,'القوائم'!$D$6,'القوائم'!$D$7))))</f>
        <v/>
      </c>
      <c r="M193" s="11">
        <f>IF($A193="","",WORKDAY($A193,'القوائم'!$G$5))</f>
        <v/>
      </c>
      <c r="N193" s="5" t="n"/>
      <c r="O193" s="4" t="n"/>
      <c r="P193" s="7">
        <f>IF(OR($M193="",$O193=""),"",IF($O193&lt;=$M193,"نعم","لا"))</f>
        <v/>
      </c>
      <c r="Q193" s="9" t="n"/>
      <c r="R193" s="5" t="n"/>
      <c r="S193" s="4" t="n"/>
      <c r="T193" s="4" t="n"/>
      <c r="U193" s="12">
        <f>IF($A193="","",IF($T193&lt;&gt;"","مغلق",IF($O193="",IF(TODAY()&gt;$M193,"القرار متأخر","بانتظار القرار"),IF(OR($N193="استرداد كامل",$N193="استرداد جزئي"),IF($S193="","استرداد بانتظار الإصدار",IF(TODAY()&gt;WORKDAY($S193,'القوائم'!$G$6),"تحقق وأغلق","تم إرسال الاسترداد")),"مفتوح"))))</f>
        <v/>
      </c>
      <c r="V193" s="5" t="n"/>
    </row>
    <row r="194">
      <c r="A194" s="4" t="n"/>
      <c r="B194" s="5" t="n"/>
      <c r="C194" s="6" t="n"/>
      <c r="D194" s="4" t="n"/>
      <c r="E194" s="4" t="n"/>
      <c r="F194" s="7">
        <f>IF($D194="","",IF(COUNTIF('السياسات'!$B$5:$B$14,"&lt;="&amp;$D194)=0,"",INDEX('السياسات'!$A$5:$A$14,COUNTIF('السياسات'!$B$5:$B$14,"&lt;="&amp;$D194))))</f>
        <v/>
      </c>
      <c r="G194" s="8">
        <f>IF($F194="","",INDEX('السياسات'!$C$5:$C$14,MATCH($F194,'السياسات'!$A$5:$A$14,0)))</f>
        <v/>
      </c>
      <c r="H194" s="8">
        <f>IF(OR($A194="",$D194=""),"",IF($F194="",$A194-$D194,$A194-IF(AND(INDEX('السياسات'!$D$5:$D$14,MATCH($F194,'السياسات'!$A$5:$A$14,0))="تاريخ التسليم",$E194&lt;&gt;""),$E194,$D194)))</f>
        <v/>
      </c>
      <c r="I194" s="7">
        <f>IF(OR($H194="",$G194=""),"",IF($H194&lt;=$G194,"نعم","لا"))</f>
        <v/>
      </c>
      <c r="J194" s="5" t="n"/>
      <c r="K194" s="9" t="n"/>
      <c r="L194" s="10">
        <f>IF(OR($A194="",$K194=""),"",IF($I194="لا",'القوائم'!$D$7,IF($K194&lt;='القوائم'!$E$5,'القوائم'!$D$5,IF($K194&lt;='القوائم'!$E$6,'القوائم'!$D$6,'القوائم'!$D$7))))</f>
        <v/>
      </c>
      <c r="M194" s="11">
        <f>IF($A194="","",WORKDAY($A194,'القوائم'!$G$5))</f>
        <v/>
      </c>
      <c r="N194" s="5" t="n"/>
      <c r="O194" s="4" t="n"/>
      <c r="P194" s="7">
        <f>IF(OR($M194="",$O194=""),"",IF($O194&lt;=$M194,"نعم","لا"))</f>
        <v/>
      </c>
      <c r="Q194" s="9" t="n"/>
      <c r="R194" s="5" t="n"/>
      <c r="S194" s="4" t="n"/>
      <c r="T194" s="4" t="n"/>
      <c r="U194" s="12">
        <f>IF($A194="","",IF($T194&lt;&gt;"","مغلق",IF($O194="",IF(TODAY()&gt;$M194,"القرار متأخر","بانتظار القرار"),IF(OR($N194="استرداد كامل",$N194="استرداد جزئي"),IF($S194="","استرداد بانتظار الإصدار",IF(TODAY()&gt;WORKDAY($S194,'القوائم'!$G$6),"تحقق وأغلق","تم إرسال الاسترداد")),"مفتوح"))))</f>
        <v/>
      </c>
      <c r="V194" s="5" t="n"/>
    </row>
    <row r="195">
      <c r="A195" s="4" t="n"/>
      <c r="B195" s="5" t="n"/>
      <c r="C195" s="6" t="n"/>
      <c r="D195" s="4" t="n"/>
      <c r="E195" s="4" t="n"/>
      <c r="F195" s="7">
        <f>IF($D195="","",IF(COUNTIF('السياسات'!$B$5:$B$14,"&lt;="&amp;$D195)=0,"",INDEX('السياسات'!$A$5:$A$14,COUNTIF('السياسات'!$B$5:$B$14,"&lt;="&amp;$D195))))</f>
        <v/>
      </c>
      <c r="G195" s="8">
        <f>IF($F195="","",INDEX('السياسات'!$C$5:$C$14,MATCH($F195,'السياسات'!$A$5:$A$14,0)))</f>
        <v/>
      </c>
      <c r="H195" s="8">
        <f>IF(OR($A195="",$D195=""),"",IF($F195="",$A195-$D195,$A195-IF(AND(INDEX('السياسات'!$D$5:$D$14,MATCH($F195,'السياسات'!$A$5:$A$14,0))="تاريخ التسليم",$E195&lt;&gt;""),$E195,$D195)))</f>
        <v/>
      </c>
      <c r="I195" s="7">
        <f>IF(OR($H195="",$G195=""),"",IF($H195&lt;=$G195,"نعم","لا"))</f>
        <v/>
      </c>
      <c r="J195" s="5" t="n"/>
      <c r="K195" s="9" t="n"/>
      <c r="L195" s="10">
        <f>IF(OR($A195="",$K195=""),"",IF($I195="لا",'القوائم'!$D$7,IF($K195&lt;='القوائم'!$E$5,'القوائم'!$D$5,IF($K195&lt;='القوائم'!$E$6,'القوائم'!$D$6,'القوائم'!$D$7))))</f>
        <v/>
      </c>
      <c r="M195" s="11">
        <f>IF($A195="","",WORKDAY($A195,'القوائم'!$G$5))</f>
        <v/>
      </c>
      <c r="N195" s="5" t="n"/>
      <c r="O195" s="4" t="n"/>
      <c r="P195" s="7">
        <f>IF(OR($M195="",$O195=""),"",IF($O195&lt;=$M195,"نعم","لا"))</f>
        <v/>
      </c>
      <c r="Q195" s="9" t="n"/>
      <c r="R195" s="5" t="n"/>
      <c r="S195" s="4" t="n"/>
      <c r="T195" s="4" t="n"/>
      <c r="U195" s="12">
        <f>IF($A195="","",IF($T195&lt;&gt;"","مغلق",IF($O195="",IF(TODAY()&gt;$M195,"القرار متأخر","بانتظار القرار"),IF(OR($N195="استرداد كامل",$N195="استرداد جزئي"),IF($S195="","استرداد بانتظار الإصدار",IF(TODAY()&gt;WORKDAY($S195,'القوائم'!$G$6),"تحقق وأغلق","تم إرسال الاسترداد")),"مفتوح"))))</f>
        <v/>
      </c>
      <c r="V195" s="5" t="n"/>
    </row>
    <row r="196">
      <c r="A196" s="4" t="n"/>
      <c r="B196" s="5" t="n"/>
      <c r="C196" s="6" t="n"/>
      <c r="D196" s="4" t="n"/>
      <c r="E196" s="4" t="n"/>
      <c r="F196" s="7">
        <f>IF($D196="","",IF(COUNTIF('السياسات'!$B$5:$B$14,"&lt;="&amp;$D196)=0,"",INDEX('السياسات'!$A$5:$A$14,COUNTIF('السياسات'!$B$5:$B$14,"&lt;="&amp;$D196))))</f>
        <v/>
      </c>
      <c r="G196" s="8">
        <f>IF($F196="","",INDEX('السياسات'!$C$5:$C$14,MATCH($F196,'السياسات'!$A$5:$A$14,0)))</f>
        <v/>
      </c>
      <c r="H196" s="8">
        <f>IF(OR($A196="",$D196=""),"",IF($F196="",$A196-$D196,$A196-IF(AND(INDEX('السياسات'!$D$5:$D$14,MATCH($F196,'السياسات'!$A$5:$A$14,0))="تاريخ التسليم",$E196&lt;&gt;""),$E196,$D196)))</f>
        <v/>
      </c>
      <c r="I196" s="7">
        <f>IF(OR($H196="",$G196=""),"",IF($H196&lt;=$G196,"نعم","لا"))</f>
        <v/>
      </c>
      <c r="J196" s="5" t="n"/>
      <c r="K196" s="9" t="n"/>
      <c r="L196" s="10">
        <f>IF(OR($A196="",$K196=""),"",IF($I196="لا",'القوائم'!$D$7,IF($K196&lt;='القوائم'!$E$5,'القوائم'!$D$5,IF($K196&lt;='القوائم'!$E$6,'القوائم'!$D$6,'القوائم'!$D$7))))</f>
        <v/>
      </c>
      <c r="M196" s="11">
        <f>IF($A196="","",WORKDAY($A196,'القوائم'!$G$5))</f>
        <v/>
      </c>
      <c r="N196" s="5" t="n"/>
      <c r="O196" s="4" t="n"/>
      <c r="P196" s="7">
        <f>IF(OR($M196="",$O196=""),"",IF($O196&lt;=$M196,"نعم","لا"))</f>
        <v/>
      </c>
      <c r="Q196" s="9" t="n"/>
      <c r="R196" s="5" t="n"/>
      <c r="S196" s="4" t="n"/>
      <c r="T196" s="4" t="n"/>
      <c r="U196" s="12">
        <f>IF($A196="","",IF($T196&lt;&gt;"","مغلق",IF($O196="",IF(TODAY()&gt;$M196,"القرار متأخر","بانتظار القرار"),IF(OR($N196="استرداد كامل",$N196="استرداد جزئي"),IF($S196="","استرداد بانتظار الإصدار",IF(TODAY()&gt;WORKDAY($S196,'القوائم'!$G$6),"تحقق وأغلق","تم إرسال الاسترداد")),"مفتوح"))))</f>
        <v/>
      </c>
      <c r="V196" s="5" t="n"/>
    </row>
    <row r="197">
      <c r="A197" s="4" t="n"/>
      <c r="B197" s="5" t="n"/>
      <c r="C197" s="6" t="n"/>
      <c r="D197" s="4" t="n"/>
      <c r="E197" s="4" t="n"/>
      <c r="F197" s="7">
        <f>IF($D197="","",IF(COUNTIF('السياسات'!$B$5:$B$14,"&lt;="&amp;$D197)=0,"",INDEX('السياسات'!$A$5:$A$14,COUNTIF('السياسات'!$B$5:$B$14,"&lt;="&amp;$D197))))</f>
        <v/>
      </c>
      <c r="G197" s="8">
        <f>IF($F197="","",INDEX('السياسات'!$C$5:$C$14,MATCH($F197,'السياسات'!$A$5:$A$14,0)))</f>
        <v/>
      </c>
      <c r="H197" s="8">
        <f>IF(OR($A197="",$D197=""),"",IF($F197="",$A197-$D197,$A197-IF(AND(INDEX('السياسات'!$D$5:$D$14,MATCH($F197,'السياسات'!$A$5:$A$14,0))="تاريخ التسليم",$E197&lt;&gt;""),$E197,$D197)))</f>
        <v/>
      </c>
      <c r="I197" s="7">
        <f>IF(OR($H197="",$G197=""),"",IF($H197&lt;=$G197,"نعم","لا"))</f>
        <v/>
      </c>
      <c r="J197" s="5" t="n"/>
      <c r="K197" s="9" t="n"/>
      <c r="L197" s="10">
        <f>IF(OR($A197="",$K197=""),"",IF($I197="لا",'القوائم'!$D$7,IF($K197&lt;='القوائم'!$E$5,'القوائم'!$D$5,IF($K197&lt;='القوائم'!$E$6,'القوائم'!$D$6,'القوائم'!$D$7))))</f>
        <v/>
      </c>
      <c r="M197" s="11">
        <f>IF($A197="","",WORKDAY($A197,'القوائم'!$G$5))</f>
        <v/>
      </c>
      <c r="N197" s="5" t="n"/>
      <c r="O197" s="4" t="n"/>
      <c r="P197" s="7">
        <f>IF(OR($M197="",$O197=""),"",IF($O197&lt;=$M197,"نعم","لا"))</f>
        <v/>
      </c>
      <c r="Q197" s="9" t="n"/>
      <c r="R197" s="5" t="n"/>
      <c r="S197" s="4" t="n"/>
      <c r="T197" s="4" t="n"/>
      <c r="U197" s="12">
        <f>IF($A197="","",IF($T197&lt;&gt;"","مغلق",IF($O197="",IF(TODAY()&gt;$M197,"القرار متأخر","بانتظار القرار"),IF(OR($N197="استرداد كامل",$N197="استرداد جزئي"),IF($S197="","استرداد بانتظار الإصدار",IF(TODAY()&gt;WORKDAY($S197,'القوائم'!$G$6),"تحقق وأغلق","تم إرسال الاسترداد")),"مفتوح"))))</f>
        <v/>
      </c>
      <c r="V197" s="5" t="n"/>
    </row>
    <row r="198">
      <c r="A198" s="4" t="n"/>
      <c r="B198" s="5" t="n"/>
      <c r="C198" s="6" t="n"/>
      <c r="D198" s="4" t="n"/>
      <c r="E198" s="4" t="n"/>
      <c r="F198" s="7">
        <f>IF($D198="","",IF(COUNTIF('السياسات'!$B$5:$B$14,"&lt;="&amp;$D198)=0,"",INDEX('السياسات'!$A$5:$A$14,COUNTIF('السياسات'!$B$5:$B$14,"&lt;="&amp;$D198))))</f>
        <v/>
      </c>
      <c r="G198" s="8">
        <f>IF($F198="","",INDEX('السياسات'!$C$5:$C$14,MATCH($F198,'السياسات'!$A$5:$A$14,0)))</f>
        <v/>
      </c>
      <c r="H198" s="8">
        <f>IF(OR($A198="",$D198=""),"",IF($F198="",$A198-$D198,$A198-IF(AND(INDEX('السياسات'!$D$5:$D$14,MATCH($F198,'السياسات'!$A$5:$A$14,0))="تاريخ التسليم",$E198&lt;&gt;""),$E198,$D198)))</f>
        <v/>
      </c>
      <c r="I198" s="7">
        <f>IF(OR($H198="",$G198=""),"",IF($H198&lt;=$G198,"نعم","لا"))</f>
        <v/>
      </c>
      <c r="J198" s="5" t="n"/>
      <c r="K198" s="9" t="n"/>
      <c r="L198" s="10">
        <f>IF(OR($A198="",$K198=""),"",IF($I198="لا",'القوائم'!$D$7,IF($K198&lt;='القوائم'!$E$5,'القوائم'!$D$5,IF($K198&lt;='القوائم'!$E$6,'القوائم'!$D$6,'القوائم'!$D$7))))</f>
        <v/>
      </c>
      <c r="M198" s="11">
        <f>IF($A198="","",WORKDAY($A198,'القوائم'!$G$5))</f>
        <v/>
      </c>
      <c r="N198" s="5" t="n"/>
      <c r="O198" s="4" t="n"/>
      <c r="P198" s="7">
        <f>IF(OR($M198="",$O198=""),"",IF($O198&lt;=$M198,"نعم","لا"))</f>
        <v/>
      </c>
      <c r="Q198" s="9" t="n"/>
      <c r="R198" s="5" t="n"/>
      <c r="S198" s="4" t="n"/>
      <c r="T198" s="4" t="n"/>
      <c r="U198" s="12">
        <f>IF($A198="","",IF($T198&lt;&gt;"","مغلق",IF($O198="",IF(TODAY()&gt;$M198,"القرار متأخر","بانتظار القرار"),IF(OR($N198="استرداد كامل",$N198="استرداد جزئي"),IF($S198="","استرداد بانتظار الإصدار",IF(TODAY()&gt;WORKDAY($S198,'القوائم'!$G$6),"تحقق وأغلق","تم إرسال الاسترداد")),"مفتوح"))))</f>
        <v/>
      </c>
      <c r="V198" s="5" t="n"/>
    </row>
    <row r="199">
      <c r="A199" s="4" t="n"/>
      <c r="B199" s="5" t="n"/>
      <c r="C199" s="6" t="n"/>
      <c r="D199" s="4" t="n"/>
      <c r="E199" s="4" t="n"/>
      <c r="F199" s="7">
        <f>IF($D199="","",IF(COUNTIF('السياسات'!$B$5:$B$14,"&lt;="&amp;$D199)=0,"",INDEX('السياسات'!$A$5:$A$14,COUNTIF('السياسات'!$B$5:$B$14,"&lt;="&amp;$D199))))</f>
        <v/>
      </c>
      <c r="G199" s="8">
        <f>IF($F199="","",INDEX('السياسات'!$C$5:$C$14,MATCH($F199,'السياسات'!$A$5:$A$14,0)))</f>
        <v/>
      </c>
      <c r="H199" s="8">
        <f>IF(OR($A199="",$D199=""),"",IF($F199="",$A199-$D199,$A199-IF(AND(INDEX('السياسات'!$D$5:$D$14,MATCH($F199,'السياسات'!$A$5:$A$14,0))="تاريخ التسليم",$E199&lt;&gt;""),$E199,$D199)))</f>
        <v/>
      </c>
      <c r="I199" s="7">
        <f>IF(OR($H199="",$G199=""),"",IF($H199&lt;=$G199,"نعم","لا"))</f>
        <v/>
      </c>
      <c r="J199" s="5" t="n"/>
      <c r="K199" s="9" t="n"/>
      <c r="L199" s="10">
        <f>IF(OR($A199="",$K199=""),"",IF($I199="لا",'القوائم'!$D$7,IF($K199&lt;='القوائم'!$E$5,'القوائم'!$D$5,IF($K199&lt;='القوائم'!$E$6,'القوائم'!$D$6,'القوائم'!$D$7))))</f>
        <v/>
      </c>
      <c r="M199" s="11">
        <f>IF($A199="","",WORKDAY($A199,'القوائم'!$G$5))</f>
        <v/>
      </c>
      <c r="N199" s="5" t="n"/>
      <c r="O199" s="4" t="n"/>
      <c r="P199" s="7">
        <f>IF(OR($M199="",$O199=""),"",IF($O199&lt;=$M199,"نعم","لا"))</f>
        <v/>
      </c>
      <c r="Q199" s="9" t="n"/>
      <c r="R199" s="5" t="n"/>
      <c r="S199" s="4" t="n"/>
      <c r="T199" s="4" t="n"/>
      <c r="U199" s="12">
        <f>IF($A199="","",IF($T199&lt;&gt;"","مغلق",IF($O199="",IF(TODAY()&gt;$M199,"القرار متأخر","بانتظار القرار"),IF(OR($N199="استرداد كامل",$N199="استرداد جزئي"),IF($S199="","استرداد بانتظار الإصدار",IF(TODAY()&gt;WORKDAY($S199,'القوائم'!$G$6),"تحقق وأغلق","تم إرسال الاسترداد")),"مفتوح"))))</f>
        <v/>
      </c>
      <c r="V199" s="5" t="n"/>
    </row>
    <row r="200">
      <c r="A200" s="4" t="n"/>
      <c r="B200" s="5" t="n"/>
      <c r="C200" s="6" t="n"/>
      <c r="D200" s="4" t="n"/>
      <c r="E200" s="4" t="n"/>
      <c r="F200" s="7">
        <f>IF($D200="","",IF(COUNTIF('السياسات'!$B$5:$B$14,"&lt;="&amp;$D200)=0,"",INDEX('السياسات'!$A$5:$A$14,COUNTIF('السياسات'!$B$5:$B$14,"&lt;="&amp;$D200))))</f>
        <v/>
      </c>
      <c r="G200" s="8">
        <f>IF($F200="","",INDEX('السياسات'!$C$5:$C$14,MATCH($F200,'السياسات'!$A$5:$A$14,0)))</f>
        <v/>
      </c>
      <c r="H200" s="8">
        <f>IF(OR($A200="",$D200=""),"",IF($F200="",$A200-$D200,$A200-IF(AND(INDEX('السياسات'!$D$5:$D$14,MATCH($F200,'السياسات'!$A$5:$A$14,0))="تاريخ التسليم",$E200&lt;&gt;""),$E200,$D200)))</f>
        <v/>
      </c>
      <c r="I200" s="7">
        <f>IF(OR($H200="",$G200=""),"",IF($H200&lt;=$G200,"نعم","لا"))</f>
        <v/>
      </c>
      <c r="J200" s="5" t="n"/>
      <c r="K200" s="9" t="n"/>
      <c r="L200" s="10">
        <f>IF(OR($A200="",$K200=""),"",IF($I200="لا",'القوائم'!$D$7,IF($K200&lt;='القوائم'!$E$5,'القوائم'!$D$5,IF($K200&lt;='القوائم'!$E$6,'القوائم'!$D$6,'القوائم'!$D$7))))</f>
        <v/>
      </c>
      <c r="M200" s="11">
        <f>IF($A200="","",WORKDAY($A200,'القوائم'!$G$5))</f>
        <v/>
      </c>
      <c r="N200" s="5" t="n"/>
      <c r="O200" s="4" t="n"/>
      <c r="P200" s="7">
        <f>IF(OR($M200="",$O200=""),"",IF($O200&lt;=$M200,"نعم","لا"))</f>
        <v/>
      </c>
      <c r="Q200" s="9" t="n"/>
      <c r="R200" s="5" t="n"/>
      <c r="S200" s="4" t="n"/>
      <c r="T200" s="4" t="n"/>
      <c r="U200" s="12">
        <f>IF($A200="","",IF($T200&lt;&gt;"","مغلق",IF($O200="",IF(TODAY()&gt;$M200,"القرار متأخر","بانتظار القرار"),IF(OR($N200="استرداد كامل",$N200="استرداد جزئي"),IF($S200="","استرداد بانتظار الإصدار",IF(TODAY()&gt;WORKDAY($S200,'القوائم'!$G$6),"تحقق وأغلق","تم إرسال الاسترداد")),"مفتوح"))))</f>
        <v/>
      </c>
      <c r="V200" s="5" t="n"/>
    </row>
    <row r="201">
      <c r="A201" s="4" t="n"/>
      <c r="B201" s="5" t="n"/>
      <c r="C201" s="6" t="n"/>
      <c r="D201" s="4" t="n"/>
      <c r="E201" s="4" t="n"/>
      <c r="F201" s="7">
        <f>IF($D201="","",IF(COUNTIF('السياسات'!$B$5:$B$14,"&lt;="&amp;$D201)=0,"",INDEX('السياسات'!$A$5:$A$14,COUNTIF('السياسات'!$B$5:$B$14,"&lt;="&amp;$D201))))</f>
        <v/>
      </c>
      <c r="G201" s="8">
        <f>IF($F201="","",INDEX('السياسات'!$C$5:$C$14,MATCH($F201,'السياسات'!$A$5:$A$14,0)))</f>
        <v/>
      </c>
      <c r="H201" s="8">
        <f>IF(OR($A201="",$D201=""),"",IF($F201="",$A201-$D201,$A201-IF(AND(INDEX('السياسات'!$D$5:$D$14,MATCH($F201,'السياسات'!$A$5:$A$14,0))="تاريخ التسليم",$E201&lt;&gt;""),$E201,$D201)))</f>
        <v/>
      </c>
      <c r="I201" s="7">
        <f>IF(OR($H201="",$G201=""),"",IF($H201&lt;=$G201,"نعم","لا"))</f>
        <v/>
      </c>
      <c r="J201" s="5" t="n"/>
      <c r="K201" s="9" t="n"/>
      <c r="L201" s="10">
        <f>IF(OR($A201="",$K201=""),"",IF($I201="لا",'القوائم'!$D$7,IF($K201&lt;='القوائم'!$E$5,'القوائم'!$D$5,IF($K201&lt;='القوائم'!$E$6,'القوائم'!$D$6,'القوائم'!$D$7))))</f>
        <v/>
      </c>
      <c r="M201" s="11">
        <f>IF($A201="","",WORKDAY($A201,'القوائم'!$G$5))</f>
        <v/>
      </c>
      <c r="N201" s="5" t="n"/>
      <c r="O201" s="4" t="n"/>
      <c r="P201" s="7">
        <f>IF(OR($M201="",$O201=""),"",IF($O201&lt;=$M201,"نعم","لا"))</f>
        <v/>
      </c>
      <c r="Q201" s="9" t="n"/>
      <c r="R201" s="5" t="n"/>
      <c r="S201" s="4" t="n"/>
      <c r="T201" s="4" t="n"/>
      <c r="U201" s="12">
        <f>IF($A201="","",IF($T201&lt;&gt;"","مغلق",IF($O201="",IF(TODAY()&gt;$M201,"القرار متأخر","بانتظار القرار"),IF(OR($N201="استرداد كامل",$N201="استرداد جزئي"),IF($S201="","استرداد بانتظار الإصدار",IF(TODAY()&gt;WORKDAY($S201,'القوائم'!$G$6),"تحقق وأغلق","تم إرسال الاسترداد")),"مفتوح"))))</f>
        <v/>
      </c>
      <c r="V201" s="5" t="n"/>
    </row>
    <row r="202">
      <c r="A202" s="4" t="n"/>
      <c r="B202" s="5" t="n"/>
      <c r="C202" s="6" t="n"/>
      <c r="D202" s="4" t="n"/>
      <c r="E202" s="4" t="n"/>
      <c r="F202" s="7">
        <f>IF($D202="","",IF(COUNTIF('السياسات'!$B$5:$B$14,"&lt;="&amp;$D202)=0,"",INDEX('السياسات'!$A$5:$A$14,COUNTIF('السياسات'!$B$5:$B$14,"&lt;="&amp;$D202))))</f>
        <v/>
      </c>
      <c r="G202" s="8">
        <f>IF($F202="","",INDEX('السياسات'!$C$5:$C$14,MATCH($F202,'السياسات'!$A$5:$A$14,0)))</f>
        <v/>
      </c>
      <c r="H202" s="8">
        <f>IF(OR($A202="",$D202=""),"",IF($F202="",$A202-$D202,$A202-IF(AND(INDEX('السياسات'!$D$5:$D$14,MATCH($F202,'السياسات'!$A$5:$A$14,0))="تاريخ التسليم",$E202&lt;&gt;""),$E202,$D202)))</f>
        <v/>
      </c>
      <c r="I202" s="7">
        <f>IF(OR($H202="",$G202=""),"",IF($H202&lt;=$G202,"نعم","لا"))</f>
        <v/>
      </c>
      <c r="J202" s="5" t="n"/>
      <c r="K202" s="9" t="n"/>
      <c r="L202" s="10">
        <f>IF(OR($A202="",$K202=""),"",IF($I202="لا",'القوائم'!$D$7,IF($K202&lt;='القوائم'!$E$5,'القوائم'!$D$5,IF($K202&lt;='القوائم'!$E$6,'القوائم'!$D$6,'القوائم'!$D$7))))</f>
        <v/>
      </c>
      <c r="M202" s="11">
        <f>IF($A202="","",WORKDAY($A202,'القوائم'!$G$5))</f>
        <v/>
      </c>
      <c r="N202" s="5" t="n"/>
      <c r="O202" s="4" t="n"/>
      <c r="P202" s="7">
        <f>IF(OR($M202="",$O202=""),"",IF($O202&lt;=$M202,"نعم","لا"))</f>
        <v/>
      </c>
      <c r="Q202" s="9" t="n"/>
      <c r="R202" s="5" t="n"/>
      <c r="S202" s="4" t="n"/>
      <c r="T202" s="4" t="n"/>
      <c r="U202" s="12">
        <f>IF($A202="","",IF($T202&lt;&gt;"","مغلق",IF($O202="",IF(TODAY()&gt;$M202,"القرار متأخر","بانتظار القرار"),IF(OR($N202="استرداد كامل",$N202="استرداد جزئي"),IF($S202="","استرداد بانتظار الإصدار",IF(TODAY()&gt;WORKDAY($S202,'القوائم'!$G$6),"تحقق وأغلق","تم إرسال الاسترداد")),"مفتوح"))))</f>
        <v/>
      </c>
      <c r="V202" s="5" t="n"/>
    </row>
    <row r="203">
      <c r="A203" s="4" t="n"/>
      <c r="B203" s="5" t="n"/>
      <c r="C203" s="6" t="n"/>
      <c r="D203" s="4" t="n"/>
      <c r="E203" s="4" t="n"/>
      <c r="F203" s="7">
        <f>IF($D203="","",IF(COUNTIF('السياسات'!$B$5:$B$14,"&lt;="&amp;$D203)=0,"",INDEX('السياسات'!$A$5:$A$14,COUNTIF('السياسات'!$B$5:$B$14,"&lt;="&amp;$D203))))</f>
        <v/>
      </c>
      <c r="G203" s="8">
        <f>IF($F203="","",INDEX('السياسات'!$C$5:$C$14,MATCH($F203,'السياسات'!$A$5:$A$14,0)))</f>
        <v/>
      </c>
      <c r="H203" s="8">
        <f>IF(OR($A203="",$D203=""),"",IF($F203="",$A203-$D203,$A203-IF(AND(INDEX('السياسات'!$D$5:$D$14,MATCH($F203,'السياسات'!$A$5:$A$14,0))="تاريخ التسليم",$E203&lt;&gt;""),$E203,$D203)))</f>
        <v/>
      </c>
      <c r="I203" s="7">
        <f>IF(OR($H203="",$G203=""),"",IF($H203&lt;=$G203,"نعم","لا"))</f>
        <v/>
      </c>
      <c r="J203" s="5" t="n"/>
      <c r="K203" s="9" t="n"/>
      <c r="L203" s="10">
        <f>IF(OR($A203="",$K203=""),"",IF($I203="لا",'القوائم'!$D$7,IF($K203&lt;='القوائم'!$E$5,'القوائم'!$D$5,IF($K203&lt;='القوائم'!$E$6,'القوائم'!$D$6,'القوائم'!$D$7))))</f>
        <v/>
      </c>
      <c r="M203" s="11">
        <f>IF($A203="","",WORKDAY($A203,'القوائم'!$G$5))</f>
        <v/>
      </c>
      <c r="N203" s="5" t="n"/>
      <c r="O203" s="4" t="n"/>
      <c r="P203" s="7">
        <f>IF(OR($M203="",$O203=""),"",IF($O203&lt;=$M203,"نعم","لا"))</f>
        <v/>
      </c>
      <c r="Q203" s="9" t="n"/>
      <c r="R203" s="5" t="n"/>
      <c r="S203" s="4" t="n"/>
      <c r="T203" s="4" t="n"/>
      <c r="U203" s="12">
        <f>IF($A203="","",IF($T203&lt;&gt;"","مغلق",IF($O203="",IF(TODAY()&gt;$M203,"القرار متأخر","بانتظار القرار"),IF(OR($N203="استرداد كامل",$N203="استرداد جزئي"),IF($S203="","استرداد بانتظار الإصدار",IF(TODAY()&gt;WORKDAY($S203,'القوائم'!$G$6),"تحقق وأغلق","تم إرسال الاسترداد")),"مفتوح"))))</f>
        <v/>
      </c>
      <c r="V203" s="5" t="n"/>
    </row>
    <row r="204">
      <c r="A204" s="4" t="n"/>
      <c r="B204" s="5" t="n"/>
      <c r="C204" s="6" t="n"/>
      <c r="D204" s="4" t="n"/>
      <c r="E204" s="4" t="n"/>
      <c r="F204" s="7">
        <f>IF($D204="","",IF(COUNTIF('السياسات'!$B$5:$B$14,"&lt;="&amp;$D204)=0,"",INDEX('السياسات'!$A$5:$A$14,COUNTIF('السياسات'!$B$5:$B$14,"&lt;="&amp;$D204))))</f>
        <v/>
      </c>
      <c r="G204" s="8">
        <f>IF($F204="","",INDEX('السياسات'!$C$5:$C$14,MATCH($F204,'السياسات'!$A$5:$A$14,0)))</f>
        <v/>
      </c>
      <c r="H204" s="8">
        <f>IF(OR($A204="",$D204=""),"",IF($F204="",$A204-$D204,$A204-IF(AND(INDEX('السياسات'!$D$5:$D$14,MATCH($F204,'السياسات'!$A$5:$A$14,0))="تاريخ التسليم",$E204&lt;&gt;""),$E204,$D204)))</f>
        <v/>
      </c>
      <c r="I204" s="7">
        <f>IF(OR($H204="",$G204=""),"",IF($H204&lt;=$G204,"نعم","لا"))</f>
        <v/>
      </c>
      <c r="J204" s="5" t="n"/>
      <c r="K204" s="9" t="n"/>
      <c r="L204" s="10">
        <f>IF(OR($A204="",$K204=""),"",IF($I204="لا",'القوائم'!$D$7,IF($K204&lt;='القوائم'!$E$5,'القوائم'!$D$5,IF($K204&lt;='القوائم'!$E$6,'القوائم'!$D$6,'القوائم'!$D$7))))</f>
        <v/>
      </c>
      <c r="M204" s="11">
        <f>IF($A204="","",WORKDAY($A204,'القوائم'!$G$5))</f>
        <v/>
      </c>
      <c r="N204" s="5" t="n"/>
      <c r="O204" s="4" t="n"/>
      <c r="P204" s="7">
        <f>IF(OR($M204="",$O204=""),"",IF($O204&lt;=$M204,"نعم","لا"))</f>
        <v/>
      </c>
      <c r="Q204" s="9" t="n"/>
      <c r="R204" s="5" t="n"/>
      <c r="S204" s="4" t="n"/>
      <c r="T204" s="4" t="n"/>
      <c r="U204" s="12">
        <f>IF($A204="","",IF($T204&lt;&gt;"","مغلق",IF($O204="",IF(TODAY()&gt;$M204,"القرار متأخر","بانتظار القرار"),IF(OR($N204="استرداد كامل",$N204="استرداد جزئي"),IF($S204="","استرداد بانتظار الإصدار",IF(TODAY()&gt;WORKDAY($S204,'القوائم'!$G$6),"تحقق وأغلق","تم إرسال الاسترداد")),"مفتوح"))))</f>
        <v/>
      </c>
      <c r="V204" s="5" t="n"/>
    </row>
  </sheetData>
  <autoFilter ref="A4:V204"/>
  <conditionalFormatting sqref="I5:I204">
    <cfRule type="expression" priority="1" dxfId="0">
      <formula>I5="نعم"</formula>
    </cfRule>
    <cfRule type="expression" priority="2" dxfId="1">
      <formula>I5="لا"</formula>
    </cfRule>
  </conditionalFormatting>
  <conditionalFormatting sqref="P5:P204">
    <cfRule type="expression" priority="3" dxfId="0">
      <formula>P5="نعم"</formula>
    </cfRule>
    <cfRule type="expression" priority="4" dxfId="1">
      <formula>P5="لا"</formula>
    </cfRule>
  </conditionalFormatting>
  <conditionalFormatting sqref="U5:U204">
    <cfRule type="expression" priority="5" dxfId="2">
      <formula>U5="بانتظار القرار"</formula>
    </cfRule>
    <cfRule type="expression" priority="6" dxfId="1">
      <formula>U5="القرار متأخر"</formula>
    </cfRule>
    <cfRule type="expression" priority="7" dxfId="2">
      <formula>U5="استرداد بانتظار الإصدار"</formula>
    </cfRule>
    <cfRule type="expression" priority="8" dxfId="3">
      <formula>U5="تم إرسال الاسترداد"</formula>
    </cfRule>
    <cfRule type="expression" priority="9" dxfId="2">
      <formula>U5="تحقق وأغلق"</formula>
    </cfRule>
    <cfRule type="expression" priority="10" dxfId="3">
      <formula>U5="مفتوح"</formula>
    </cfRule>
    <cfRule type="expression" priority="11" dxfId="0">
      <formula>U5="مغلق"</formula>
    </cfRule>
  </conditionalFormatting>
  <dataValidations count="2">
    <dataValidation sqref="J5:J204" showDropDown="0" showInputMessage="0" showErrorMessage="0" allowBlank="1" type="list">
      <formula1>='القوائم'!$A$5:$A$11</formula1>
    </dataValidation>
    <dataValidation sqref="N5:N204" showDropDown="0" showInputMessage="0" showErrorMessage="0" allowBlank="1" type="list">
      <formula1>='القوائم'!$B$5:$B$9</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rightToLeft="1" workbookViewId="0">
      <pane ySplit="4" topLeftCell="A5" activePane="bottomLeft" state="frozen"/>
      <selection pane="bottomLeft" activeCell="A1" sqref="A1"/>
    </sheetView>
  </sheetViews>
  <sheetFormatPr baseColWidth="8" defaultRowHeight="15"/>
  <cols>
    <col width="10" customWidth="1" min="1" max="1"/>
    <col width="14" customWidth="1" min="2" max="2"/>
    <col width="14" customWidth="1" min="3" max="3"/>
    <col width="20" customWidth="1" min="4" max="4"/>
    <col width="60" customWidth="1" min="5" max="5"/>
  </cols>
  <sheetData>
    <row r="1">
      <c r="A1" s="1" t="inlineStr">
        <is>
          <t>نسخ سياسة الاسترداد</t>
        </is>
      </c>
    </row>
    <row r="2">
      <c r="A2" s="2" t="inlineStr">
        <is>
          <t>صف واحد لكل نسخة من سياسة الاسترداد المكتوبة، الأقدم أولاً. يستخدم السجل النسخة السارية في كل تاريخ شراء. لا تحذف نسخة قديمة أبداً.</t>
        </is>
      </c>
    </row>
    <row r="4" ht="30" customHeight="1">
      <c r="A4" s="3" t="inlineStr">
        <is>
          <t>النسخة</t>
        </is>
      </c>
      <c r="B4" s="3" t="inlineStr">
        <is>
          <t>سارية من</t>
        </is>
      </c>
      <c r="C4" s="3" t="inlineStr">
        <is>
          <t>مهلة الاسترداد (بالأيام)</t>
        </is>
      </c>
      <c r="D4" s="3" t="inlineStr">
        <is>
          <t>تُحسب المهلة من</t>
        </is>
      </c>
      <c r="E4" s="3" t="inlineStr">
        <is>
          <t>ما الذي تغيّر</t>
        </is>
      </c>
    </row>
    <row r="5">
      <c r="A5" s="13" t="inlineStr">
        <is>
          <t>v1</t>
        </is>
      </c>
      <c r="B5" s="14" t="n">
        <v>45717</v>
      </c>
      <c r="C5" s="15" t="n">
        <v>14</v>
      </c>
      <c r="D5" s="5" t="inlineStr">
        <is>
          <t>تاريخ الشراء</t>
        </is>
      </c>
      <c r="E5" s="5" t="inlineStr">
        <is>
          <t>أول سياسة مكتوبة: 14 يوماً من الشراء</t>
        </is>
      </c>
    </row>
    <row r="6">
      <c r="A6" s="13" t="inlineStr">
        <is>
          <t>v2</t>
        </is>
      </c>
      <c r="B6" s="14" t="n">
        <v>46023</v>
      </c>
      <c r="C6" s="15" t="n">
        <v>30</v>
      </c>
      <c r="D6" s="5" t="inlineStr">
        <is>
          <t>تاريخ الشراء</t>
        </is>
      </c>
      <c r="E6" s="5" t="inlineStr">
        <is>
          <t>مُدّدت المهلة إلى 30 يوماً من الشراء</t>
        </is>
      </c>
    </row>
    <row r="7">
      <c r="A7" s="13" t="inlineStr">
        <is>
          <t>v3</t>
        </is>
      </c>
      <c r="B7" s="14" t="n">
        <v>46266</v>
      </c>
      <c r="C7" s="15" t="n">
        <v>30</v>
      </c>
      <c r="D7" s="5" t="inlineStr">
        <is>
          <t>تاريخ التسليم</t>
        </is>
      </c>
      <c r="E7" s="5" t="inlineStr">
        <is>
          <t>تُحسب المهلة من التسليم؛ وعند الإرجاع بسبب تغيير الرأي يدفع العميل ملصق الإرجاع $7.50</t>
        </is>
      </c>
    </row>
    <row r="8">
      <c r="A8" s="13" t="n"/>
      <c r="B8" s="14" t="n"/>
      <c r="C8" s="15" t="n"/>
      <c r="D8" s="5" t="n"/>
      <c r="E8" s="5" t="n"/>
    </row>
    <row r="9">
      <c r="A9" s="13" t="n"/>
      <c r="B9" s="14" t="n"/>
      <c r="C9" s="15" t="n"/>
      <c r="D9" s="5" t="n"/>
      <c r="E9" s="5" t="n"/>
    </row>
    <row r="10">
      <c r="A10" s="13" t="n"/>
      <c r="B10" s="14" t="n"/>
      <c r="C10" s="15" t="n"/>
      <c r="D10" s="5" t="n"/>
      <c r="E10" s="5" t="n"/>
    </row>
    <row r="11">
      <c r="A11" s="13" t="n"/>
      <c r="B11" s="14" t="n"/>
      <c r="C11" s="15" t="n"/>
      <c r="D11" s="5" t="n"/>
      <c r="E11" s="5" t="n"/>
    </row>
    <row r="12">
      <c r="A12" s="13" t="n"/>
      <c r="B12" s="14" t="n"/>
      <c r="C12" s="15" t="n"/>
      <c r="D12" s="5" t="n"/>
      <c r="E12" s="5" t="n"/>
    </row>
    <row r="13">
      <c r="A13" s="13" t="n"/>
      <c r="B13" s="14" t="n"/>
      <c r="C13" s="15" t="n"/>
      <c r="D13" s="5" t="n"/>
      <c r="E13" s="5" t="n"/>
    </row>
    <row r="14">
      <c r="A14" s="13" t="n"/>
      <c r="B14" s="14" t="n"/>
      <c r="C14" s="15" t="n"/>
      <c r="D14" s="5" t="n"/>
      <c r="E14" s="5" t="n"/>
    </row>
  </sheetData>
  <dataValidations count="1">
    <dataValidation sqref="D5:D14" showDropDown="0" showInputMessage="0" showErrorMessage="0" allowBlank="1" type="list">
      <formula1>='القوائم'!$C$5:$C$6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1"/>
  <sheetViews>
    <sheetView rightToLeft="1" workbookViewId="0">
      <selection activeCell="A1" sqref="A1"/>
    </sheetView>
  </sheetViews>
  <sheetFormatPr baseColWidth="8" defaultRowHeight="15"/>
  <cols>
    <col width="38" customWidth="1" min="1" max="1"/>
    <col width="14" customWidth="1" min="2" max="2"/>
    <col width="22" customWidth="1" min="3" max="3"/>
    <col width="18" customWidth="1" min="4" max="4"/>
  </cols>
  <sheetData>
    <row r="1">
      <c r="A1" s="1" t="inlineStr">
        <is>
          <t>الملخص</t>
        </is>
      </c>
    </row>
    <row r="2">
      <c r="A2" s="2" t="inlineStr">
        <is>
          <t>أعداد ومجاميع من ورقة «سجل الاسترداد». تتحدث عند إضافة صفوف.</t>
        </is>
      </c>
    </row>
    <row r="4" ht="24" customHeight="1">
      <c r="A4" s="3" t="inlineStr">
        <is>
          <t>المقياس</t>
        </is>
      </c>
      <c r="B4" s="3" t="inlineStr">
        <is>
          <t>القيمة</t>
        </is>
      </c>
    </row>
    <row r="5">
      <c r="A5" s="5" t="inlineStr">
        <is>
          <t>الطلبات المسجّلة</t>
        </is>
      </c>
      <c r="B5" s="16">
        <f>COUNT('سجل الاسترداد'!$A$5:$A$204)</f>
        <v/>
      </c>
    </row>
    <row r="6">
      <c r="A6" s="5" t="inlineStr">
        <is>
          <t>ضمن مهلة السياسة</t>
        </is>
      </c>
      <c r="B6" s="16">
        <f>COUNTIF('سجل الاسترداد'!$I$5:$I$204,"نعم")</f>
        <v/>
      </c>
    </row>
    <row r="7">
      <c r="A7" s="5" t="inlineStr">
        <is>
          <t>خارج مهلة السياسة</t>
        </is>
      </c>
      <c r="B7" s="16">
        <f>COUNTIF('سجل الاسترداد'!$I$5:$I$204,"لا")</f>
        <v/>
      </c>
    </row>
    <row r="8">
      <c r="A8" s="5" t="inlineStr">
        <is>
          <t>بانتظار القرار</t>
        </is>
      </c>
      <c r="B8" s="16">
        <f>COUNTIF('سجل الاسترداد'!$U$5:$U$204,"بانتظار القرار")</f>
        <v/>
      </c>
    </row>
    <row r="9">
      <c r="A9" s="5" t="inlineStr">
        <is>
          <t>القرار متأخر</t>
        </is>
      </c>
      <c r="B9" s="16">
        <f>COUNTIF('سجل الاسترداد'!$U$5:$U$204,"القرار متأخر")</f>
        <v/>
      </c>
    </row>
    <row r="10">
      <c r="A10" s="5" t="inlineStr">
        <is>
          <t>القرارات المرسلة بحلول الموعد الموعود</t>
        </is>
      </c>
      <c r="B10" s="17">
        <f>IF(COUNT('سجل الاسترداد'!$O$5:$O$204)=0,"",COUNTIF('سجل الاسترداد'!$P$5:$P$204,"نعم")/COUNT('سجل الاسترداد'!$O$5:$O$204))</f>
        <v/>
      </c>
    </row>
    <row r="11">
      <c r="A11" s="5" t="inlineStr">
        <is>
          <t>متوسط الأيام حتى القرار</t>
        </is>
      </c>
      <c r="B11" s="18">
        <f>IF(COUNT('سجل الاسترداد'!$O$5:$O$204)=0,"",(SUM('سجل الاسترداد'!$O$5:$O$204)-SUMIFS('سجل الاسترداد'!$A$5:$A$204,'سجل الاسترداد'!$O$5:$O$204,"&lt;&gt;"))/COUNT('سجل الاسترداد'!$O$5:$O$204))</f>
        <v/>
      </c>
    </row>
    <row r="12">
      <c r="A12" s="5" t="inlineStr">
        <is>
          <t>استردادات بانتظار الإصدار</t>
        </is>
      </c>
      <c r="B12" s="16">
        <f>COUNTIF('سجل الاسترداد'!$U$5:$U$204,"استرداد بانتظار الإصدار")</f>
        <v/>
      </c>
    </row>
    <row r="13">
      <c r="A13" s="5" t="inlineStr">
        <is>
          <t>استردادات مرسلة لم تُغلق</t>
        </is>
      </c>
      <c r="B13" s="16">
        <f>COUNTIF('سجل الاسترداد'!$U$5:$U$204,"تم إرسال الاسترداد")+COUNTIF('سجل الاسترداد'!$U$5:$U$204,"تحقق وأغلق")</f>
        <v/>
      </c>
    </row>
    <row r="14">
      <c r="A14" s="5" t="inlineStr">
        <is>
          <t>مغلقة</t>
        </is>
      </c>
      <c r="B14" s="16">
        <f>COUNTIF('سجل الاسترداد'!$U$5:$U$204,"مغلق")</f>
        <v/>
      </c>
    </row>
    <row r="15">
      <c r="A15" s="5" t="inlineStr">
        <is>
          <t>المبلغ المسترد</t>
        </is>
      </c>
      <c r="B15" s="19">
        <f>SUMIFS('سجل الاسترداد'!$Q$5:$Q$204,'سجل الاسترداد'!$S$5:$S$204,"&lt;&gt;")</f>
        <v/>
      </c>
    </row>
    <row r="17">
      <c r="A17" s="20" t="inlineStr">
        <is>
          <t>الطلبات حسب السبب</t>
        </is>
      </c>
    </row>
    <row r="18" ht="24" customHeight="1">
      <c r="A18" s="3" t="inlineStr">
        <is>
          <t>السبب</t>
        </is>
      </c>
      <c r="B18" s="3" t="inlineStr">
        <is>
          <t>الطلبات</t>
        </is>
      </c>
      <c r="C18" s="3" t="inlineStr">
        <is>
          <t>ضمن المهلة</t>
        </is>
      </c>
      <c r="D18" s="3" t="inlineStr">
        <is>
          <t>المبلغ المسترد</t>
        </is>
      </c>
    </row>
    <row r="19">
      <c r="A19" s="5" t="inlineStr">
        <is>
          <t>تغيير الرأي</t>
        </is>
      </c>
      <c r="B19" s="21">
        <f>COUNTIF('سجل الاسترداد'!$J$5:$J$204,A19)</f>
        <v/>
      </c>
      <c r="C19" s="21">
        <f>COUNTIFS('سجل الاسترداد'!$J$5:$J$204,A19,'سجل الاسترداد'!$I$5:$I$204,"نعم")</f>
        <v/>
      </c>
      <c r="D19" s="22">
        <f>SUMIFS('سجل الاسترداد'!$Q$5:$Q$204,'سجل الاسترداد'!$J$5:$J$204,A19,'سجل الاسترداد'!$S$5:$S$204,"&lt;&gt;")</f>
        <v/>
      </c>
    </row>
    <row r="20">
      <c r="A20" s="5" t="inlineStr">
        <is>
          <t>تالف أو معيب</t>
        </is>
      </c>
      <c r="B20" s="21">
        <f>COUNTIF('سجل الاسترداد'!$J$5:$J$204,A20)</f>
        <v/>
      </c>
      <c r="C20" s="21">
        <f>COUNTIFS('سجل الاسترداد'!$J$5:$J$204,A20,'سجل الاسترداد'!$I$5:$I$204,"نعم")</f>
        <v/>
      </c>
      <c r="D20" s="22">
        <f>SUMIFS('سجل الاسترداد'!$Q$5:$Q$204,'سجل الاسترداد'!$J$5:$J$204,A20,'سجل الاسترداد'!$S$5:$S$204,"&lt;&gt;")</f>
        <v/>
      </c>
    </row>
    <row r="21">
      <c r="A21" s="5" t="inlineStr">
        <is>
          <t>منتج خاطئ</t>
        </is>
      </c>
      <c r="B21" s="21">
        <f>COUNTIF('سجل الاسترداد'!$J$5:$J$204,A21)</f>
        <v/>
      </c>
      <c r="C21" s="21">
        <f>COUNTIFS('سجل الاسترداد'!$J$5:$J$204,A21,'سجل الاسترداد'!$I$5:$I$204,"نعم")</f>
        <v/>
      </c>
      <c r="D21" s="22">
        <f>SUMIFS('سجل الاسترداد'!$Q$5:$Q$204,'سجل الاسترداد'!$J$5:$J$204,A21,'سجل الاسترداد'!$S$5:$S$204,"&lt;&gt;")</f>
        <v/>
      </c>
    </row>
    <row r="22">
      <c r="A22" s="5" t="inlineStr">
        <is>
          <t>لا يطابق الوصف</t>
        </is>
      </c>
      <c r="B22" s="21">
        <f>COUNTIF('سجل الاسترداد'!$J$5:$J$204,A22)</f>
        <v/>
      </c>
      <c r="C22" s="21">
        <f>COUNTIFS('سجل الاسترداد'!$J$5:$J$204,A22,'سجل الاسترداد'!$I$5:$I$204,"نعم")</f>
        <v/>
      </c>
      <c r="D22" s="22">
        <f>SUMIFS('سجل الاسترداد'!$Q$5:$Q$204,'سجل الاسترداد'!$J$5:$J$204,A22,'سجل الاسترداد'!$S$5:$S$204,"&lt;&gt;")</f>
        <v/>
      </c>
    </row>
    <row r="23">
      <c r="A23" s="5" t="inlineStr">
        <is>
          <t>لم يصل</t>
        </is>
      </c>
      <c r="B23" s="21">
        <f>COUNTIF('سجل الاسترداد'!$J$5:$J$204,A23)</f>
        <v/>
      </c>
      <c r="C23" s="21">
        <f>COUNTIFS('سجل الاسترداد'!$J$5:$J$204,A23,'سجل الاسترداد'!$I$5:$I$204,"نعم")</f>
        <v/>
      </c>
      <c r="D23" s="22">
        <f>SUMIFS('سجل الاسترداد'!$Q$5:$Q$204,'سجل الاسترداد'!$J$5:$J$204,A23,'سجل الاسترداد'!$S$5:$S$204,"&lt;&gt;")</f>
        <v/>
      </c>
    </row>
    <row r="24">
      <c r="A24" s="5" t="inlineStr">
        <is>
          <t>مشكلة في الخدمة</t>
        </is>
      </c>
      <c r="B24" s="21">
        <f>COUNTIF('سجل الاسترداد'!$J$5:$J$204,A24)</f>
        <v/>
      </c>
      <c r="C24" s="21">
        <f>COUNTIFS('سجل الاسترداد'!$J$5:$J$204,A24,'سجل الاسترداد'!$I$5:$I$204,"نعم")</f>
        <v/>
      </c>
      <c r="D24" s="22">
        <f>SUMIFS('سجل الاسترداد'!$Q$5:$Q$204,'سجل الاسترداد'!$J$5:$J$204,A24,'سجل الاسترداد'!$S$5:$S$204,"&lt;&gt;")</f>
        <v/>
      </c>
    </row>
    <row r="25">
      <c r="A25" s="5" t="inlineStr">
        <is>
          <t>أخرى</t>
        </is>
      </c>
      <c r="B25" s="21">
        <f>COUNTIF('سجل الاسترداد'!$J$5:$J$204,A25)</f>
        <v/>
      </c>
      <c r="C25" s="21">
        <f>COUNTIFS('سجل الاسترداد'!$J$5:$J$204,A25,'سجل الاسترداد'!$I$5:$I$204,"نعم")</f>
        <v/>
      </c>
      <c r="D25" s="22">
        <f>SUMIFS('سجل الاسترداد'!$Q$5:$Q$204,'سجل الاسترداد'!$J$5:$J$204,A25,'سجل الاسترداد'!$S$5:$S$204,"&lt;&gt;")</f>
        <v/>
      </c>
    </row>
    <row r="27">
      <c r="A27" s="20" t="inlineStr">
        <is>
          <t>الطلبات حسب القرار</t>
        </is>
      </c>
    </row>
    <row r="28" ht="24" customHeight="1">
      <c r="A28" s="3" t="inlineStr">
        <is>
          <t>القرار</t>
        </is>
      </c>
      <c r="B28" s="3" t="inlineStr">
        <is>
          <t>الطلبات</t>
        </is>
      </c>
      <c r="C28" s="3" t="inlineStr">
        <is>
          <t>المبلغ المسترد</t>
        </is>
      </c>
    </row>
    <row r="29">
      <c r="A29" s="5" t="inlineStr">
        <is>
          <t>استرداد كامل</t>
        </is>
      </c>
      <c r="B29" s="21">
        <f>COUNTIF('سجل الاسترداد'!$N$5:$N$204,A29)</f>
        <v/>
      </c>
      <c r="C29" s="22">
        <f>SUMIFS('سجل الاسترداد'!$Q$5:$Q$204,'سجل الاسترداد'!$N$5:$N$204,A29,'سجل الاسترداد'!$S$5:$S$204,"&lt;&gt;")</f>
        <v/>
      </c>
    </row>
    <row r="30">
      <c r="A30" s="5" t="inlineStr">
        <is>
          <t>استرداد جزئي</t>
        </is>
      </c>
      <c r="B30" s="21">
        <f>COUNTIF('سجل الاسترداد'!$N$5:$N$204,A30)</f>
        <v/>
      </c>
      <c r="C30" s="22">
        <f>SUMIFS('سجل الاسترداد'!$Q$5:$Q$204,'سجل الاسترداد'!$N$5:$N$204,A30,'سجل الاسترداد'!$S$5:$S$204,"&lt;&gt;")</f>
        <v/>
      </c>
    </row>
    <row r="31">
      <c r="A31" s="5" t="inlineStr">
        <is>
          <t>رصيد في المتجر</t>
        </is>
      </c>
      <c r="B31" s="21">
        <f>COUNTIF('سجل الاسترداد'!$N$5:$N$204,A31)</f>
        <v/>
      </c>
      <c r="C31" s="22">
        <f>SUMIFS('سجل الاسترداد'!$Q$5:$Q$204,'سجل الاسترداد'!$N$5:$N$204,A31,'سجل الاسترداد'!$S$5:$S$204,"&lt;&gt;")</f>
        <v/>
      </c>
    </row>
    <row r="32">
      <c r="A32" s="5" t="inlineStr">
        <is>
          <t>استبدال أو إصلاح</t>
        </is>
      </c>
      <c r="B32" s="21">
        <f>COUNTIF('سجل الاسترداد'!$N$5:$N$204,A32)</f>
        <v/>
      </c>
      <c r="C32" s="22">
        <f>SUMIFS('سجل الاسترداد'!$Q$5:$Q$204,'سجل الاسترداد'!$N$5:$N$204,A32,'سجل الاسترداد'!$S$5:$S$204,"&lt;&gt;")</f>
        <v/>
      </c>
    </row>
    <row r="33">
      <c r="A33" s="5" t="inlineStr">
        <is>
          <t>مرفوض</t>
        </is>
      </c>
      <c r="B33" s="21">
        <f>COUNTIF('سجل الاسترداد'!$N$5:$N$204,A33)</f>
        <v/>
      </c>
      <c r="C33" s="22">
        <f>SUMIFS('سجل الاسترداد'!$Q$5:$Q$204,'سجل الاسترداد'!$N$5:$N$204,A33,'سجل الاسترداد'!$S$5:$S$204,"&lt;&gt;")</f>
        <v/>
      </c>
    </row>
    <row r="35">
      <c r="A35" s="20" t="inlineStr">
        <is>
          <t>الطلبات حسب مسؤول الموافقة</t>
        </is>
      </c>
    </row>
    <row r="36" ht="24" customHeight="1">
      <c r="A36" s="3" t="inlineStr">
        <is>
          <t>مسؤول الموافقة</t>
        </is>
      </c>
      <c r="B36" s="3" t="inlineStr">
        <is>
          <t>الطلبات</t>
        </is>
      </c>
      <c r="C36" s="3" t="inlineStr">
        <is>
          <t>بانتظار القرار</t>
        </is>
      </c>
    </row>
    <row r="37">
      <c r="A37" s="5">
        <f>'القوائم'!$D$5</f>
        <v/>
      </c>
      <c r="B37" s="21">
        <f>COUNTIF('سجل الاسترداد'!$L$5:$L$204,A37)</f>
        <v/>
      </c>
      <c r="C37" s="21">
        <f>COUNTIFS('سجل الاسترداد'!$L$5:$L$204,A37,'سجل الاسترداد'!$U$5:$U$204,"بانتظار القرار")+COUNTIFS('سجل الاسترداد'!$L$5:$L$204,A37,'سجل الاسترداد'!$U$5:$U$204,"القرار متأخر")</f>
        <v/>
      </c>
    </row>
    <row r="38">
      <c r="A38" s="5">
        <f>'القوائم'!$D$6</f>
        <v/>
      </c>
      <c r="B38" s="21">
        <f>COUNTIF('سجل الاسترداد'!$L$5:$L$204,A38)</f>
        <v/>
      </c>
      <c r="C38" s="21">
        <f>COUNTIFS('سجل الاسترداد'!$L$5:$L$204,A38,'سجل الاسترداد'!$U$5:$U$204,"بانتظار القرار")+COUNTIFS('سجل الاسترداد'!$L$5:$L$204,A38,'سجل الاسترداد'!$U$5:$U$204,"القرار متأخر")</f>
        <v/>
      </c>
    </row>
    <row r="39">
      <c r="A39" s="5">
        <f>'القوائم'!$D$7</f>
        <v/>
      </c>
      <c r="B39" s="21">
        <f>COUNTIF('سجل الاسترداد'!$L$5:$L$204,A39)</f>
        <v/>
      </c>
      <c r="C39" s="21">
        <f>COUNTIFS('سجل الاسترداد'!$L$5:$L$204,A39,'سجل الاسترداد'!$U$5:$U$204,"بانتظار القرار")+COUNTIFS('سجل الاسترداد'!$L$5:$L$204,A39,'سجل الاسترداد'!$U$5:$U$204,"القرار متأخر")</f>
        <v/>
      </c>
    </row>
    <row r="41">
      <c r="A41" s="23" t="inlineStr">
        <is>
          <t>قالب مجاني من CRMsoftware.pro. بيانات المثال خيالية.</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1"/>
  <sheetViews>
    <sheetView rightToLeft="1" workbookViewId="0">
      <pane ySplit="4" topLeftCell="A5" activePane="bottomLeft" state="frozen"/>
      <selection pane="bottomLeft" activeCell="A1" sqref="A1"/>
    </sheetView>
  </sheetViews>
  <sheetFormatPr baseColWidth="8" defaultRowHeight="15"/>
  <cols>
    <col width="22" customWidth="1" min="1" max="1"/>
    <col width="20" customWidth="1" min="2" max="2"/>
    <col width="20" customWidth="1" min="3" max="3"/>
    <col width="26" customWidth="1" min="4" max="4"/>
    <col width="26" customWidth="1" min="5" max="5"/>
    <col width="34" customWidth="1" min="6" max="6"/>
    <col width="9" customWidth="1" min="7" max="7"/>
  </cols>
  <sheetData>
    <row r="1">
      <c r="A1" s="1" t="inlineStr">
        <is>
          <t>القوائم والإعدادات</t>
        </is>
      </c>
    </row>
    <row r="2">
      <c r="A2" s="2" t="inlineStr">
        <is>
          <t>عدّل أسماء الموافقين والحدود لتناسب فريقك. تغذي هذه القوائم القوائم المنسدلة في ورقتي «سجل الاسترداد» و«السياسات». تُحسب الأهداف بأيام العمل.</t>
        </is>
      </c>
    </row>
    <row r="4" ht="30" customHeight="1">
      <c r="A4" s="3" t="inlineStr">
        <is>
          <t>السبب</t>
        </is>
      </c>
      <c r="B4" s="3" t="inlineStr">
        <is>
          <t>القرار</t>
        </is>
      </c>
      <c r="C4" s="3" t="inlineStr">
        <is>
          <t>تُحسب المهلة من</t>
        </is>
      </c>
      <c r="D4" s="3" t="inlineStr">
        <is>
          <t>الموافق</t>
        </is>
      </c>
      <c r="E4" s="3" t="inlineStr">
        <is>
          <t>يوافق حتى ($)</t>
        </is>
      </c>
      <c r="F4" s="3" t="inlineStr">
        <is>
          <t>الإعداد</t>
        </is>
      </c>
      <c r="G4" s="3" t="inlineStr">
        <is>
          <t>القيمة</t>
        </is>
      </c>
    </row>
    <row r="5">
      <c r="A5" s="5" t="inlineStr">
        <is>
          <t>تغيير الرأي</t>
        </is>
      </c>
      <c r="B5" s="5" t="inlineStr">
        <is>
          <t>استرداد كامل</t>
        </is>
      </c>
      <c r="C5" s="5" t="inlineStr">
        <is>
          <t>تاريخ الشراء</t>
        </is>
      </c>
      <c r="D5" s="5" t="inlineStr">
        <is>
          <t>آيفي تشين، الدعم</t>
        </is>
      </c>
      <c r="E5" s="24" t="n">
        <v>50</v>
      </c>
      <c r="F5" s="25" t="inlineStr">
        <is>
          <t>هدف الرد (أيام عمل)</t>
        </is>
      </c>
      <c r="G5" s="15" t="n">
        <v>2</v>
      </c>
    </row>
    <row r="6">
      <c r="A6" s="5" t="inlineStr">
        <is>
          <t>تالف أو معيب</t>
        </is>
      </c>
      <c r="B6" s="5" t="inlineStr">
        <is>
          <t>استرداد جزئي</t>
        </is>
      </c>
      <c r="C6" s="5" t="inlineStr">
        <is>
          <t>تاريخ التسليم</t>
        </is>
      </c>
      <c r="D6" s="5" t="inlineStr">
        <is>
          <t>ماتيو رويز، العمليات</t>
        </is>
      </c>
      <c r="E6" s="24" t="n">
        <v>200</v>
      </c>
      <c r="F6" s="25" t="inlineStr">
        <is>
          <t>التحقق من الاسترداد بعد (أيام عمل)</t>
        </is>
      </c>
      <c r="G6" s="15" t="n">
        <v>10</v>
      </c>
    </row>
    <row r="7">
      <c r="A7" s="5" t="inlineStr">
        <is>
          <t>منتج خاطئ</t>
        </is>
      </c>
      <c r="B7" s="5" t="inlineStr">
        <is>
          <t>رصيد في المتجر</t>
        </is>
      </c>
      <c r="D7" s="5" t="inlineStr">
        <is>
          <t>أوين بارك، صاحب العمل</t>
        </is>
      </c>
      <c r="E7" s="5" t="inlineStr">
        <is>
          <t>أي مبلغ، وكل طلب خارج مهلة السياسة</t>
        </is>
      </c>
    </row>
    <row r="8">
      <c r="A8" s="5" t="inlineStr">
        <is>
          <t>لا يطابق الوصف</t>
        </is>
      </c>
      <c r="B8" s="5" t="inlineStr">
        <is>
          <t>استبدال أو إصلاح</t>
        </is>
      </c>
    </row>
    <row r="9">
      <c r="A9" s="5" t="inlineStr">
        <is>
          <t>لم يصل</t>
        </is>
      </c>
      <c r="B9" s="5" t="inlineStr">
        <is>
          <t>مرفوض</t>
        </is>
      </c>
    </row>
    <row r="10">
      <c r="A10" s="5" t="inlineStr">
        <is>
          <t>مشكلة في الخدمة</t>
        </is>
      </c>
    </row>
    <row r="11">
      <c r="A11" s="5" t="inlineStr">
        <is>
          <t>أخرى</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سجل طلبات الاسترداد</dc:title>
  <dcterms:created xmlns:dcterms="http://purl.org/dc/terms/" xmlns:xsi="http://www.w3.org/2001/XMLSchema-instance" xsi:type="dcterms:W3CDTF">2026-10-08T17:58:57Z</dcterms:created>
  <dcterms:modified xmlns:dcterms="http://purl.org/dc/terms/" xmlns:xsi="http://www.w3.org/2001/XMLSchema-instance" xsi:type="dcterms:W3CDTF">2026-10-08T17:58:57Z</dcterms:modified>
</cp:coreProperties>
</file>