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رارات السياسة" sheetId="1" state="visible" r:id="rId1"/>
    <sheet xmlns:r="http://schemas.openxmlformats.org/officeDocument/2006/relationships" name="سجل الإرجاع" sheetId="2" state="visible" r:id="rId2"/>
    <sheet xmlns:r="http://schemas.openxmlformats.org/officeDocument/2006/relationships" name="النسخ" sheetId="3" state="visible" r:id="rId3"/>
    <sheet xmlns:r="http://schemas.openxmlformats.org/officeDocument/2006/relationships" name="الملخص" sheetId="4" state="visible" r:id="rId4"/>
    <sheet xmlns:r="http://schemas.openxmlformats.org/officeDocument/2006/relationships" name="القوائم" sheetId="5" state="visible" r:id="rId5"/>
  </sheets>
  <definedNames>
    <definedName name="_xlnm._FilterDatabase" localSheetId="1" hidden="1">'سجل الإرجاع'!$A$4:$W$204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6" customWidth="1" min="3" max="3"/>
    <col width="28" customWidth="1" min="4" max="4"/>
    <col width="28" customWidth="1" min="5" max="5"/>
    <col width="44" customWidth="1" min="6" max="6"/>
    <col width="30" customWidth="1" min="7" max="7"/>
    <col width="20" customWidth="1" min="8" max="8"/>
    <col width="12" customWidth="1" min="9" max="9"/>
    <col width="11" customWidth="1" min="10" max="10"/>
  </cols>
  <sheetData>
    <row r="1">
      <c r="A1" s="1" t="inlineStr">
        <is>
          <t>ورقة قرارات سياسة الإرجاع</t>
        </is>
      </c>
    </row>
    <row r="2">
      <c r="A2" s="2" t="inlineStr">
        <is>
          <t>صف واحد لكل بند. اكتب اختيارك والجملة التي يصبح عليها في السياسة. الخلايا المظللة تُملأ وحدها. ليست استشارة قانونية: تحقق من عمود القانون في المصدر الرسمي.</t>
        </is>
      </c>
    </row>
    <row r="4">
      <c r="B4" s="3" t="inlineStr">
        <is>
          <t>النشاط التجاري</t>
        </is>
      </c>
      <c r="C4" s="3" t="inlineStr">
        <is>
          <t>Thistledown Sewing Co.</t>
        </is>
      </c>
    </row>
    <row r="5">
      <c r="B5" s="3" t="inlineStr">
        <is>
          <t>نسخة السياسة</t>
        </is>
      </c>
      <c r="C5" s="3" t="inlineStr">
        <is>
          <t>v3</t>
        </is>
      </c>
    </row>
    <row r="6">
      <c r="B6" s="3" t="inlineStr">
        <is>
          <t>سارية من</t>
        </is>
      </c>
      <c r="C6" s="4">
        <f>IF($C$5="","",IFERROR(INDEX('النسخ'!$B$5:$B$14,MATCH($C$5,'النسخ'!$A$5:$A$14,0)),""))</f>
        <v/>
      </c>
    </row>
    <row r="7">
      <c r="B7" s="3" t="inlineStr">
        <is>
          <t>مسؤول السياسة</t>
        </is>
      </c>
      <c r="C7" s="3" t="inlineStr">
        <is>
          <t>روث إليسون، صاحبة العمل</t>
        </is>
      </c>
    </row>
    <row r="8">
      <c r="B8" s="3" t="inlineStr">
        <is>
          <t>المراجعة التالية بحلول</t>
        </is>
      </c>
      <c r="C8" s="4">
        <f>IF($C$6="","",EDATE($C$6,12))</f>
        <v/>
      </c>
    </row>
    <row r="9">
      <c r="B9" s="3" t="inlineStr">
        <is>
          <t>حالة المراجعة</t>
        </is>
      </c>
      <c r="C9" s="5">
        <f>IF($C$8="","",IF(TODAY()&gt;$C$8,"حان وقت المراجعة","محدّثة"))</f>
        <v/>
      </c>
    </row>
    <row r="10">
      <c r="B10" s="3" t="inlineStr">
        <is>
          <t>البنود المحسومة</t>
        </is>
      </c>
      <c r="C10" s="6">
        <f>COUNTIF($J$15:$J$39,"محسوم")</f>
        <v/>
      </c>
    </row>
    <row r="11">
      <c r="B11" s="3" t="inlineStr">
        <is>
          <t>البنود المفتوحة</t>
        </is>
      </c>
      <c r="C11" s="6">
        <f>COUNTIF($J$15:$J$39,"مفتوح")</f>
        <v/>
      </c>
    </row>
    <row r="12">
      <c r="B12" s="3" t="inlineStr">
        <is>
          <t>جاهزة للنشر</t>
        </is>
      </c>
      <c r="C12" s="5">
        <f>IF($C$10+$C$11=0,"",IF($C$11=0,"نعم","لا"))</f>
        <v/>
      </c>
    </row>
    <row r="14" ht="30" customHeight="1">
      <c r="A14" s="7" t="inlineStr">
        <is>
          <t>#</t>
        </is>
      </c>
      <c r="B14" s="7" t="inlineStr">
        <is>
          <t>البند</t>
        </is>
      </c>
      <c r="C14" s="7" t="inlineStr">
        <is>
          <t>ما يجب تقريره</t>
        </is>
      </c>
      <c r="D14" s="7" t="inlineStr">
        <is>
          <t>خيارات شائعة</t>
        </is>
      </c>
      <c r="E14" s="7" t="inlineStr">
        <is>
          <t>اختيارك</t>
        </is>
      </c>
      <c r="F14" s="7" t="inlineStr">
        <is>
          <t>سطر السياسة</t>
        </is>
      </c>
      <c r="G14" s="7" t="inlineStr">
        <is>
          <t>تحقق من القانون</t>
        </is>
      </c>
      <c r="H14" s="7" t="inlineStr">
        <is>
          <t>من قرّر</t>
        </is>
      </c>
      <c r="I14" s="7" t="inlineStr">
        <is>
          <t>تاريخ القرار</t>
        </is>
      </c>
      <c r="J14" s="7" t="inlineStr">
        <is>
          <t>الحالة</t>
        </is>
      </c>
    </row>
    <row r="15">
      <c r="A15" s="8">
        <f>IF($B15="","",ROW()-14)</f>
        <v/>
      </c>
      <c r="B15" s="3" t="inlineStr">
        <is>
          <t>مهلة الإرجاع</t>
        </is>
      </c>
      <c r="C15" s="9" t="inlineStr">
        <is>
          <t>كم يوماً لدى العميل</t>
        </is>
      </c>
      <c r="D15" s="9" t="inlineStr">
        <is>
          <t>14 أو 30 أو 60 يوماً</t>
        </is>
      </c>
      <c r="E15" s="9" t="inlineStr">
        <is>
          <t>30 يوماً</t>
        </is>
      </c>
      <c r="F15" s="9" t="inlineStr">
        <is>
          <t>يمكنك إرجاع معظم المنتجات خلال 30 يوماً من التسليم.</t>
        </is>
      </c>
      <c r="G15" s="9" t="inlineStr">
        <is>
          <t>الاتحاد الأوروبي والمملكة المتحدة: 14 يوماً لإلغاء الشراء عبر الإنترنت</t>
        </is>
      </c>
      <c r="H15" s="9" t="inlineStr">
        <is>
          <t>روث إليسون، صاحبة العمل</t>
        </is>
      </c>
      <c r="I15" s="10" t="n">
        <v>46254</v>
      </c>
      <c r="J15" s="11">
        <f>IF($B15="","",IF($E15="","مفتوح","محسوم"))</f>
        <v/>
      </c>
    </row>
    <row r="16">
      <c r="A16" s="8">
        <f>IF($B16="","",ROW()-14)</f>
        <v/>
      </c>
      <c r="B16" s="3" t="inlineStr">
        <is>
          <t>بداية المهلة</t>
        </is>
      </c>
      <c r="C16" s="9" t="inlineStr">
        <is>
          <t>من تاريخ الطلب أو من التسليم</t>
        </is>
      </c>
      <c r="D16" s="9" t="inlineStr">
        <is>
          <t>تاريخ الطلب؛ تاريخ التسليم</t>
        </is>
      </c>
      <c r="E16" s="9" t="inlineStr">
        <is>
          <t>تاريخ التسليم</t>
        </is>
      </c>
      <c r="F16" s="9" t="inlineStr">
        <is>
          <t>تبدأ الأيام الثلاثون في يوم تسليم طلبك.</t>
        </is>
      </c>
      <c r="G16" s="9" t="inlineStr">
        <is>
          <t>الاتحاد الأوروبي والمملكة المتحدة: البضائع تُحسب من التسليم</t>
        </is>
      </c>
      <c r="H16" s="9" t="inlineStr">
        <is>
          <t>روث إليسون، صاحبة العمل</t>
        </is>
      </c>
      <c r="I16" s="10" t="n">
        <v>46254</v>
      </c>
      <c r="J16" s="11">
        <f>IF($B16="","",IF($E16="","مفتوح","محسوم"))</f>
        <v/>
      </c>
    </row>
    <row r="17">
      <c r="A17" s="8">
        <f>IF($B17="","",ROW()-14)</f>
        <v/>
      </c>
      <c r="B17" s="3" t="inlineStr">
        <is>
          <t>حالة المنتج</t>
        </is>
      </c>
      <c r="C17" s="9" t="inlineStr">
        <is>
          <t>كيف يبدو المنتج القابل للإرجاع</t>
        </is>
      </c>
      <c r="D17" s="9" t="inlineStr">
        <is>
          <t>غير مستخدم؛ مُجرَّب مرة واحدة؛ مع البطاقات التعريفية؛ التغليف الأصلي</t>
        </is>
      </c>
      <c r="E17" s="9" t="inlineStr">
        <is>
          <t>غير مستخدم أو مُجرَّب، كامل، التغليف الأصلي؛ القماش غير مغسول</t>
        </is>
      </c>
      <c r="F17" s="9" t="inlineStr">
        <is>
          <t>يجب أن تكون المنتجات غير مستخدمة أو مُجرَّبة فقط، وكاملة، وفي تغليفها الأصلي. ويجب أن يكون القماش غير مغسول.</t>
        </is>
      </c>
      <c r="G17" s="9" t="inlineStr">
        <is>
          <t>الاتحاد الأوروبي: يُسمح بفحص المنتج للتأكد منه</t>
        </is>
      </c>
      <c r="H17" s="9" t="inlineStr">
        <is>
          <t>روث إليسون، صاحبة العمل</t>
        </is>
      </c>
      <c r="I17" s="10" t="n">
        <v>46254</v>
      </c>
      <c r="J17" s="11">
        <f>IF($B17="","",IF($E17="","مفتوح","محسوم"))</f>
        <v/>
      </c>
    </row>
    <row r="18">
      <c r="A18" s="8">
        <f>IF($B18="","",ROW()-14)</f>
        <v/>
      </c>
      <c r="B18" s="3" t="inlineStr">
        <is>
          <t>شحن الإرجاع: تغيير الرأي</t>
        </is>
      </c>
      <c r="C18" s="9" t="inlineStr">
        <is>
          <t>من يدفع عندما يغيّر العميل رأيه</t>
        </is>
      </c>
      <c r="D18" s="9" t="inlineStr">
        <is>
          <t>ملصق مجاني؛ مبلغ ثابت يُخصم؛ يشحن العميل بنفسه</t>
        </is>
      </c>
      <c r="E18" s="9" t="inlineStr">
        <is>
          <t>ملصق مدفوع مسبقاً بقيمة $8.95، يُخصم من المبلغ المسترد</t>
        </is>
      </c>
      <c r="F18" s="9" t="inlineStr">
        <is>
          <t>تغيير الرأي: نخصم $8.95 مقابل ملصقنا المدفوع مسبقاً.</t>
        </is>
      </c>
      <c r="G18" s="9" t="inlineStr">
        <is>
          <t>الاتحاد الأوروبي والمملكة المتحدة: يدفع العميل فقط إذا أُبلغ قبل الشراء</t>
        </is>
      </c>
      <c r="H18" s="9" t="inlineStr">
        <is>
          <t>روث إليسون، صاحبة العمل</t>
        </is>
      </c>
      <c r="I18" s="10" t="n">
        <v>46254</v>
      </c>
      <c r="J18" s="11">
        <f>IF($B18="","",IF($E18="","مفتوح","محسوم"))</f>
        <v/>
      </c>
    </row>
    <row r="19">
      <c r="A19" s="8">
        <f>IF($B19="","",ROW()-14)</f>
        <v/>
      </c>
      <c r="B19" s="3" t="inlineStr">
        <is>
          <t>شحن الإرجاع: خطؤنا</t>
        </is>
      </c>
      <c r="C19" s="9" t="inlineStr">
        <is>
          <t>من يدفع للمنتجات التالفة أو المعيبة أو الخاطئة</t>
        </is>
      </c>
      <c r="D19" s="9" t="inlineStr">
        <is>
          <t>المتجر</t>
        </is>
      </c>
      <c r="E19" s="9" t="inlineStr">
        <is>
          <t>المتجر، ملصق مدفوع مسبقاً</t>
        </is>
      </c>
      <c r="F19" s="9" t="inlineStr">
        <is>
          <t>المنتجات التالفة أو المعيبة أو الخاطئة: نتحمّل نحن تكلفة شحن الإرجاع.</t>
        </is>
      </c>
      <c r="G19" s="9" t="inlineStr">
        <is>
          <t>-</t>
        </is>
      </c>
      <c r="H19" s="9" t="inlineStr">
        <is>
          <t>روث إليسون، صاحبة العمل</t>
        </is>
      </c>
      <c r="I19" s="10" t="n">
        <v>46254</v>
      </c>
      <c r="J19" s="11">
        <f>IF($B19="","",IF($E19="","مفتوح","محسوم"))</f>
        <v/>
      </c>
    </row>
    <row r="20">
      <c r="A20" s="8">
        <f>IF($B20="","",ROW()-14)</f>
        <v/>
      </c>
      <c r="B20" s="3" t="inlineStr">
        <is>
          <t>طريقة الاسترداد</t>
        </is>
      </c>
      <c r="C20" s="9" t="inlineStr">
        <is>
          <t>إلى أين يذهب المال</t>
        </is>
      </c>
      <c r="D20" s="9" t="inlineStr">
        <is>
          <t>طريقة الدفع الأصلية؛ رصيد في المتجر باختيار العميل</t>
        </is>
      </c>
      <c r="E20" s="9" t="inlineStr">
        <is>
          <t>طريقة الدفع الأصلية</t>
        </is>
      </c>
      <c r="F20" s="9" t="inlineStr">
        <is>
          <t>نعيد المبلغ إلى طريقة الدفع الأصلية.</t>
        </is>
      </c>
      <c r="G20" s="9" t="inlineStr">
        <is>
          <t>الاتحاد الأوروبي والمملكة المتحدة: وسيلة الدفع نفسها</t>
        </is>
      </c>
      <c r="H20" s="9" t="inlineStr">
        <is>
          <t>روث إليسون، صاحبة العمل</t>
        </is>
      </c>
      <c r="I20" s="10" t="n">
        <v>46254</v>
      </c>
      <c r="J20" s="11">
        <f>IF($B20="","",IF($E20="","مفتوح","محسوم"))</f>
        <v/>
      </c>
    </row>
    <row r="21">
      <c r="A21" s="8">
        <f>IF($B21="","",ROW()-14)</f>
        <v/>
      </c>
      <c r="B21" s="3" t="inlineStr">
        <is>
          <t>موعد الاسترداد</t>
        </is>
      </c>
      <c r="C21" s="9" t="inlineStr">
        <is>
          <t>بأي سرعة تُصدر الاسترداد</t>
        </is>
      </c>
      <c r="D21" s="9" t="inlineStr">
        <is>
          <t>2 أو 5 أو 10 أيام عمل بعد استلام المنتج</t>
        </is>
      </c>
      <c r="E21" s="9" t="inlineStr">
        <is>
          <t>5 أيام عمل بعد استلام المنتج</t>
        </is>
      </c>
      <c r="F21" s="9" t="inlineStr">
        <is>
          <t>نعيد المبلغ خلال 5 أيام عمل من استلام المنتج.</t>
        </is>
      </c>
      <c r="G21" s="9" t="inlineStr">
        <is>
          <t>الاتحاد الأوروبي والمملكة المتحدة: خلال 14 يوماً</t>
        </is>
      </c>
      <c r="H21" s="9" t="inlineStr">
        <is>
          <t>روث إليسون، صاحبة العمل</t>
        </is>
      </c>
      <c r="I21" s="10" t="n">
        <v>46254</v>
      </c>
      <c r="J21" s="11">
        <f>IF($B21="","",IF($E21="","مفتوح","محسوم"))</f>
        <v/>
      </c>
    </row>
    <row r="22">
      <c r="A22" s="8">
        <f>IF($B22="","",ROW()-14)</f>
        <v/>
      </c>
      <c r="B22" s="3" t="inlineStr">
        <is>
          <t>الاستبدال</t>
        </is>
      </c>
      <c r="C22" s="9" t="inlineStr">
        <is>
          <t>تبديل المقاس أو اللون أو الطراز</t>
        </is>
      </c>
      <c r="D22" s="9" t="inlineStr">
        <is>
          <t>المهلة نفسها؛ شحن المنتج الجديد مجاناً أو مدفوعاً</t>
        </is>
      </c>
      <c r="E22" s="9" t="inlineStr">
        <is>
          <t>الأيام الثلاثون نفسها؛ شحن المنتج الجديد مجاناً</t>
        </is>
      </c>
      <c r="F22" s="9" t="inlineStr">
        <is>
          <t>تفضّل مقاساً أو لوناً آخر؟ نستبدله خلال 30 يوماً ونشحن المنتج الجديد مجاناً.</t>
        </is>
      </c>
      <c r="G22" s="9" t="inlineStr">
        <is>
          <t>-</t>
        </is>
      </c>
      <c r="H22" s="9" t="inlineStr">
        <is>
          <t>روث إليسون، صاحبة العمل</t>
        </is>
      </c>
      <c r="I22" s="10" t="n">
        <v>46254</v>
      </c>
      <c r="J22" s="11">
        <f>IF($B22="","",IF($E22="","مفتوح","محسوم"))</f>
        <v/>
      </c>
    </row>
    <row r="23">
      <c r="A23" s="8">
        <f>IF($B23="","",ROW()-14)</f>
        <v/>
      </c>
      <c r="B23" s="3" t="inlineStr">
        <is>
          <t>الرصيد في المتجر</t>
        </is>
      </c>
      <c r="C23" s="9" t="inlineStr">
        <is>
          <t>خيار متاح أم الخيار الوحيد</t>
        </is>
      </c>
      <c r="D23" s="9" t="inlineStr">
        <is>
          <t>اختيار العميل؛ الخيار الوحيد عند تغيير الرأي</t>
        </is>
      </c>
      <c r="E23" s="9" t="inlineStr">
        <is>
          <t>اختيار العميل، بلا تاريخ انتهاء</t>
        </is>
      </c>
      <c r="F23" s="9" t="inlineStr">
        <is>
          <t>الرصيد في المتجر اختيارك ولا تنتهي صلاحيته.</t>
        </is>
      </c>
      <c r="G23" s="9" t="inlineStr">
        <is>
          <t>FTC الأمريكية: لا يحل أبداً محل استرداد واجب</t>
        </is>
      </c>
      <c r="H23" s="9" t="inlineStr">
        <is>
          <t>روث إليسون، صاحبة العمل</t>
        </is>
      </c>
      <c r="I23" s="10" t="n">
        <v>46254</v>
      </c>
      <c r="J23" s="11">
        <f>IF($B23="","",IF($E23="","مفتوح","محسوم"))</f>
        <v/>
      </c>
    </row>
    <row r="24">
      <c r="A24" s="8">
        <f>IF($B24="","",ROW()-14)</f>
        <v/>
      </c>
      <c r="B24" s="3" t="inlineStr">
        <is>
          <t>منتجات البيع النهائي</t>
        </is>
      </c>
      <c r="C24" s="9" t="inlineStr">
        <is>
          <t>ما المنتجات التي لا يمكن إرجاعها</t>
        </is>
      </c>
      <c r="D24" s="9" t="inlineStr">
        <is>
          <t>المنتجات المخصصة أو المقصوصة؛ بطاقات الهدايا؛ منتجات النظافة الشخصية؛ المنتجات سريعة التلف</t>
        </is>
      </c>
      <c r="E24" s="9" t="inlineStr">
        <is>
          <t>القماش المقصوص حسب الطول؛ بطاقات الهدايا؛ الإبر والدبابيس المفتوحة</t>
        </is>
      </c>
      <c r="F24" s="9" t="inlineStr">
        <is>
          <t>القماش المقصوص حسب الطول وبطاقات الهدايا والإبر والدبابيس المفتوحة بيع نهائي، إلا إذا وصلت تالفة أو معيبة أو خاطئة.</t>
        </is>
      </c>
      <c r="G24" s="9" t="inlineStr">
        <is>
          <t>كاليفورنيا والاتحاد الأوروبي: استثناءات مذكورة في القانون</t>
        </is>
      </c>
      <c r="H24" s="9" t="inlineStr">
        <is>
          <t>روث إليسون، صاحبة العمل</t>
        </is>
      </c>
      <c r="I24" s="10" t="n">
        <v>46254</v>
      </c>
      <c r="J24" s="11">
        <f>IF($B24="","",IF($E24="","مفتوح","محسوم"))</f>
        <v/>
      </c>
    </row>
    <row r="25">
      <c r="A25" s="8">
        <f>IF($B25="","",ROW()-14)</f>
        <v/>
      </c>
      <c r="B25" s="3" t="inlineStr">
        <is>
          <t>تالف أو معيب أو خاطئ</t>
        </is>
      </c>
      <c r="C25" s="9" t="inlineStr">
        <is>
          <t>طريقة الإبلاغ وما تقدّمه</t>
        </is>
      </c>
      <c r="D25" s="9" t="inlineStr">
        <is>
          <t>صورة خلال 7 أو 14 أو 30 يوماً؛ بديل أو استرداد</t>
        </is>
      </c>
      <c r="E25" s="9" t="inlineStr">
        <is>
          <t>صورة خلال 14 يوماً من التسليم؛ بديل أو استرداد</t>
        </is>
      </c>
      <c r="F25" s="9" t="inlineStr">
        <is>
          <t>أخبرنا خلال 14 يوماً من التسليم مع صورة واحدة. نرسل بديلاً أو نعيد المبلغ كاملاً ونتحمّل تكلفة شحن الإرجاع.</t>
        </is>
      </c>
      <c r="G25" s="9" t="inlineStr">
        <is>
          <t>سياستك لا تحدّ من الحقوق القانونية</t>
        </is>
      </c>
      <c r="H25" s="9" t="inlineStr">
        <is>
          <t>روث إليسون، صاحبة العمل</t>
        </is>
      </c>
      <c r="I25" s="10" t="n">
        <v>46254</v>
      </c>
      <c r="J25" s="11">
        <f>IF($B25="","",IF($E25="","مفتوح","محسوم"))</f>
        <v/>
      </c>
    </row>
    <row r="26">
      <c r="A26" s="8">
        <f>IF($B26="","",ROW()-14)</f>
        <v/>
      </c>
      <c r="B26" s="3" t="inlineStr">
        <is>
          <t>الطلبات المتأخرة أو المفقودة</t>
        </is>
      </c>
      <c r="C26" s="9" t="inlineStr">
        <is>
          <t>ماذا يحدث عندما لا تستطيع الشحن في الموعد</t>
        </is>
      </c>
      <c r="D26" s="9" t="inlineStr">
        <is>
          <t>موعد جديد أو إلغاء مع استرداد كامل</t>
        </is>
      </c>
      <c r="E26" s="9" t="inlineStr">
        <is>
          <t>الشحن خلال يومَي عمل؛ وعند التأخير، موعد جديد أو استرداد كامل</t>
        </is>
      </c>
      <c r="F26" s="9" t="inlineStr">
        <is>
          <t>إذا لم نستطع الشحن بحلول الموعد الذي أعطيناك إياه، نرسل إليك بالبريد الإلكتروني موعداً جديداً مع خيار الإلغاء واسترداد المبلغ كاملاً.</t>
        </is>
      </c>
      <c r="G26" s="9" t="inlineStr">
        <is>
          <t>FTC الأمريكية: الاسترداد خلال 7 أيام عمل</t>
        </is>
      </c>
      <c r="H26" s="9" t="inlineStr">
        <is>
          <t>روث إليسون، صاحبة العمل</t>
        </is>
      </c>
      <c r="I26" s="10" t="n">
        <v>46254</v>
      </c>
      <c r="J26" s="11">
        <f>IF($B26="","",IF($E26="","مفتوح","محسوم"))</f>
        <v/>
      </c>
    </row>
    <row r="27">
      <c r="A27" s="8">
        <f>IF($B27="","",ROW()-14)</f>
        <v/>
      </c>
      <c r="B27" s="3" t="inlineStr">
        <is>
          <t>عربون الدرس</t>
        </is>
      </c>
      <c r="C27" s="9" t="inlineStr">
        <is>
          <t>ما الذي يثبّت الحجز</t>
        </is>
      </c>
      <c r="D27" s="9" t="inlineStr">
        <is>
          <t>عربون؛ السعر كاملاً</t>
        </is>
      </c>
      <c r="E27" s="9" t="inlineStr">
        <is>
          <t>عربون $25، والباقي في يوم الدرس</t>
        </is>
      </c>
      <c r="F27" s="9" t="inlineStr">
        <is>
          <t>لحجز درس، تدفع عربوناً قدره $25. ويُدفع الباقي في يوم الدرس.</t>
        </is>
      </c>
      <c r="G27" s="9" t="inlineStr">
        <is>
          <t>قاعدة FTC للطلب بالبريد: البضائع فقط</t>
        </is>
      </c>
      <c r="H27" s="9" t="inlineStr">
        <is>
          <t>روث إليسون، صاحبة العمل</t>
        </is>
      </c>
      <c r="I27" s="10" t="n">
        <v>46254</v>
      </c>
      <c r="J27" s="11">
        <f>IF($B27="","",IF($E27="","مفتوح","محسوم"))</f>
        <v/>
      </c>
    </row>
    <row r="28">
      <c r="A28" s="8">
        <f>IF($B28="","",ROW()-14)</f>
        <v/>
      </c>
      <c r="B28" s="3" t="inlineStr">
        <is>
          <t>إلغاء الدرس</t>
        </is>
      </c>
      <c r="C28" s="9" t="inlineStr">
        <is>
          <t>مهلة الإشعار للإلغاء أو تغيير الموعد مجاناً</t>
        </is>
      </c>
      <c r="D28" s="9" t="inlineStr">
        <is>
          <t>24 ساعة؛ 48 ساعة؛ 7 أيام</t>
        </is>
      </c>
      <c r="E28" s="9" t="inlineStr">
        <is>
          <t>48 ساعة</t>
        </is>
      </c>
      <c r="F28" s="9" t="inlineStr">
        <is>
          <t>ألغِ أو غيّر الموعد قبل الدرس بـ48 ساعة على الأقل: يُعاد العربون كاملاً أو تحصل على موعد جديد.</t>
        </is>
      </c>
      <c r="G28" s="9" t="inlineStr">
        <is>
          <t>الاتحاد الأوروبي والمملكة المتحدة: 14 يوماً للحجوزات عبر الإنترنت، مع استثناءات</t>
        </is>
      </c>
      <c r="H28" s="9" t="inlineStr">
        <is>
          <t>روث إليسون، صاحبة العمل</t>
        </is>
      </c>
      <c r="I28" s="10" t="n">
        <v>46254</v>
      </c>
      <c r="J28" s="11">
        <f>IF($B28="","",IF($E28="","مفتوح","محسوم"))</f>
        <v/>
      </c>
    </row>
    <row r="29">
      <c r="A29" s="8">
        <f>IF($B29="","",ROW()-14)</f>
        <v/>
      </c>
      <c r="B29" s="3" t="inlineStr">
        <is>
          <t>عدم الحضور</t>
        </is>
      </c>
      <c r="C29" s="9" t="inlineStr">
        <is>
          <t>تكلفة عدم الحضور</t>
        </is>
      </c>
      <c r="D29" s="9" t="inlineStr">
        <is>
          <t>الاحتفاظ بالعربون؛ السعر كاملاً</t>
        </is>
      </c>
      <c r="E29" s="9" t="inlineStr">
        <is>
          <t>الاحتفاظ بالعربون</t>
        </is>
      </c>
      <c r="F29" s="9" t="inlineStr">
        <is>
          <t>إذا لم تحضر ولم تخبرنا، نحتفظ بالعربون.</t>
        </is>
      </c>
      <c r="G29" s="9" t="inlineStr">
        <is>
          <t>-</t>
        </is>
      </c>
      <c r="H29" s="9" t="inlineStr">
        <is>
          <t>روث إليسون، صاحبة العمل</t>
        </is>
      </c>
      <c r="I29" s="10" t="n">
        <v>46254</v>
      </c>
      <c r="J29" s="11">
        <f>IF($B29="","",IF($E29="","مفتوح","محسوم"))</f>
        <v/>
      </c>
    </row>
    <row r="30">
      <c r="A30" s="8">
        <f>IF($B30="","",ROW()-14)</f>
        <v/>
      </c>
      <c r="B30" s="3" t="n"/>
      <c r="C30" s="9" t="n"/>
      <c r="D30" s="9" t="n"/>
      <c r="E30" s="9" t="n"/>
      <c r="F30" s="9" t="n"/>
      <c r="G30" s="9" t="n"/>
      <c r="H30" s="9" t="n"/>
      <c r="I30" s="10" t="n"/>
      <c r="J30" s="11">
        <f>IF($B30="","",IF($E30="","مفتوح","محسوم"))</f>
        <v/>
      </c>
    </row>
    <row r="31">
      <c r="A31" s="8">
        <f>IF($B31="","",ROW()-14)</f>
        <v/>
      </c>
      <c r="B31" s="3" t="n"/>
      <c r="C31" s="9" t="n"/>
      <c r="D31" s="9" t="n"/>
      <c r="E31" s="9" t="n"/>
      <c r="F31" s="9" t="n"/>
      <c r="G31" s="9" t="n"/>
      <c r="H31" s="9" t="n"/>
      <c r="I31" s="10" t="n"/>
      <c r="J31" s="11">
        <f>IF($B31="","",IF($E31="","مفتوح","محسوم"))</f>
        <v/>
      </c>
    </row>
    <row r="32">
      <c r="A32" s="8">
        <f>IF($B32="","",ROW()-14)</f>
        <v/>
      </c>
      <c r="B32" s="3" t="n"/>
      <c r="C32" s="9" t="n"/>
      <c r="D32" s="9" t="n"/>
      <c r="E32" s="9" t="n"/>
      <c r="F32" s="9" t="n"/>
      <c r="G32" s="9" t="n"/>
      <c r="H32" s="9" t="n"/>
      <c r="I32" s="10" t="n"/>
      <c r="J32" s="11">
        <f>IF($B32="","",IF($E32="","مفتوح","محسوم"))</f>
        <v/>
      </c>
    </row>
    <row r="33">
      <c r="A33" s="8">
        <f>IF($B33="","",ROW()-14)</f>
        <v/>
      </c>
      <c r="B33" s="3" t="n"/>
      <c r="C33" s="9" t="n"/>
      <c r="D33" s="9" t="n"/>
      <c r="E33" s="9" t="n"/>
      <c r="F33" s="9" t="n"/>
      <c r="G33" s="9" t="n"/>
      <c r="H33" s="9" t="n"/>
      <c r="I33" s="10" t="n"/>
      <c r="J33" s="11">
        <f>IF($B33="","",IF($E33="","مفتوح","محسوم"))</f>
        <v/>
      </c>
    </row>
    <row r="34">
      <c r="A34" s="8">
        <f>IF($B34="","",ROW()-14)</f>
        <v/>
      </c>
      <c r="B34" s="3" t="n"/>
      <c r="C34" s="9" t="n"/>
      <c r="D34" s="9" t="n"/>
      <c r="E34" s="9" t="n"/>
      <c r="F34" s="9" t="n"/>
      <c r="G34" s="9" t="n"/>
      <c r="H34" s="9" t="n"/>
      <c r="I34" s="10" t="n"/>
      <c r="J34" s="11">
        <f>IF($B34="","",IF($E34="","مفتوح","محسوم"))</f>
        <v/>
      </c>
    </row>
    <row r="35">
      <c r="A35" s="8">
        <f>IF($B35="","",ROW()-14)</f>
        <v/>
      </c>
      <c r="B35" s="3" t="n"/>
      <c r="C35" s="9" t="n"/>
      <c r="D35" s="9" t="n"/>
      <c r="E35" s="9" t="n"/>
      <c r="F35" s="9" t="n"/>
      <c r="G35" s="9" t="n"/>
      <c r="H35" s="9" t="n"/>
      <c r="I35" s="10" t="n"/>
      <c r="J35" s="11">
        <f>IF($B35="","",IF($E35="","مفتوح","محسوم"))</f>
        <v/>
      </c>
    </row>
    <row r="36">
      <c r="A36" s="8">
        <f>IF($B36="","",ROW()-14)</f>
        <v/>
      </c>
      <c r="B36" s="3" t="n"/>
      <c r="C36" s="9" t="n"/>
      <c r="D36" s="9" t="n"/>
      <c r="E36" s="9" t="n"/>
      <c r="F36" s="9" t="n"/>
      <c r="G36" s="9" t="n"/>
      <c r="H36" s="9" t="n"/>
      <c r="I36" s="10" t="n"/>
      <c r="J36" s="11">
        <f>IF($B36="","",IF($E36="","مفتوح","محسوم"))</f>
        <v/>
      </c>
    </row>
    <row r="37">
      <c r="A37" s="8">
        <f>IF($B37="","",ROW()-14)</f>
        <v/>
      </c>
      <c r="B37" s="3" t="n"/>
      <c r="C37" s="9" t="n"/>
      <c r="D37" s="9" t="n"/>
      <c r="E37" s="9" t="n"/>
      <c r="F37" s="9" t="n"/>
      <c r="G37" s="9" t="n"/>
      <c r="H37" s="9" t="n"/>
      <c r="I37" s="10" t="n"/>
      <c r="J37" s="11">
        <f>IF($B37="","",IF($E37="","مفتوح","محسوم"))</f>
        <v/>
      </c>
    </row>
    <row r="38">
      <c r="A38" s="8">
        <f>IF($B38="","",ROW()-14)</f>
        <v/>
      </c>
      <c r="B38" s="3" t="n"/>
      <c r="C38" s="9" t="n"/>
      <c r="D38" s="9" t="n"/>
      <c r="E38" s="9" t="n"/>
      <c r="F38" s="9" t="n"/>
      <c r="G38" s="9" t="n"/>
      <c r="H38" s="9" t="n"/>
      <c r="I38" s="10" t="n"/>
      <c r="J38" s="11">
        <f>IF($B38="","",IF($E38="","مفتوح","محسوم"))</f>
        <v/>
      </c>
    </row>
    <row r="39">
      <c r="A39" s="8">
        <f>IF($B39="","",ROW()-14)</f>
        <v/>
      </c>
      <c r="B39" s="3" t="n"/>
      <c r="C39" s="9" t="n"/>
      <c r="D39" s="9" t="n"/>
      <c r="E39" s="9" t="n"/>
      <c r="F39" s="9" t="n"/>
      <c r="G39" s="9" t="n"/>
      <c r="H39" s="9" t="n"/>
      <c r="I39" s="10" t="n"/>
      <c r="J39" s="11">
        <f>IF($B39="","",IF($E39="","مفتوح","محسوم"))</f>
        <v/>
      </c>
    </row>
  </sheetData>
  <conditionalFormatting sqref="J15:J39">
    <cfRule type="expression" priority="1" dxfId="0">
      <formula>J15="محسوم"</formula>
    </cfRule>
    <cfRule type="expression" priority="2" dxfId="1">
      <formula>J15="مفتوح"</formula>
    </cfRule>
  </conditionalFormatting>
  <conditionalFormatting sqref="C9">
    <cfRule type="expression" priority="3" dxfId="0">
      <formula>C9="محدّثة"</formula>
    </cfRule>
    <cfRule type="expression" priority="4" dxfId="2">
      <formula>C9="حان وقت المراجعة"</formula>
    </cfRule>
  </conditionalFormatting>
  <conditionalFormatting sqref="C12">
    <cfRule type="expression" priority="5" dxfId="0">
      <formula>C12="نعم"</formula>
    </cfRule>
    <cfRule type="expression" priority="6" dxfId="1">
      <formula>C12="لا"</formula>
    </cfRule>
  </conditionalFormatting>
  <dataValidations count="1">
    <dataValidation sqref="C5" showDropDown="0" showInputMessage="0" showErrorMessage="0" allowBlank="1" type="list">
      <formula1>='النسخ'!$A$5:$A$14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8" customWidth="1" min="4" max="4"/>
    <col width="26" customWidth="1" min="5" max="5"/>
    <col width="13" customWidth="1" min="6" max="6"/>
    <col width="13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8" customWidth="1" min="16" max="16"/>
    <col width="22" customWidth="1" min="17" max="17"/>
    <col width="11" customWidth="1" min="18" max="18"/>
    <col width="11" customWidth="1" min="19" max="19"/>
    <col width="13" customWidth="1" min="20" max="20"/>
    <col width="12" customWidth="1" min="21" max="21"/>
    <col width="15" customWidth="1" min="22" max="22"/>
    <col width="46" customWidth="1" min="23" max="23"/>
  </cols>
  <sheetData>
    <row r="1">
      <c r="A1" s="1" t="inlineStr">
        <is>
          <t>سجل الإرجاع والاستثناءات</t>
        </is>
      </c>
    </row>
    <row r="2">
      <c r="A2" s="2" t="inlineStr">
        <is>
          <t>صف واحد لكل إرجاع أو إلغاء أو استثناء، يُسجَّل عندما يتواصل العميل. املأ الأعمدة البيضاء؛ أما الأعمدة المظللة فتُملأ تلقائياً. اختر «النوع» و«من أجاب» و«القرار» و«من وافق» من القوائم.</t>
        </is>
      </c>
    </row>
    <row r="3">
      <c r="A3" s="2" t="inlineStr">
        <is>
          <t>تأتي نسخة السياسة من تاريخ الطلب أو الحجز في ورقة «النسخ». استثناء = «نعم»: يقرر مسؤول السياسة. تطابق النسخة = «لا»: اقتبس وكيل الذكاء الاصطناعي أو الفريق النسخة الخاطئة.</t>
        </is>
      </c>
    </row>
    <row r="4" ht="34" customHeight="1">
      <c r="A4" s="7" t="inlineStr">
        <is>
          <t>تاريخ التواصل</t>
        </is>
      </c>
      <c r="B4" s="7" t="inlineStr">
        <is>
          <t>العميل</t>
        </is>
      </c>
      <c r="C4" s="7" t="inlineStr">
        <is>
          <t>الطلب أو الحجز</t>
        </is>
      </c>
      <c r="D4" s="7" t="inlineStr">
        <is>
          <t>النوع</t>
        </is>
      </c>
      <c r="E4" s="7" t="inlineStr">
        <is>
          <t>المنتج أو الخدمة</t>
        </is>
      </c>
      <c r="F4" s="7" t="inlineStr">
        <is>
          <t>تاريخ الطلب أو الحجز</t>
        </is>
      </c>
      <c r="G4" s="7" t="inlineStr">
        <is>
          <t>تاريخ التسليم أو الدرس</t>
        </is>
      </c>
      <c r="H4" s="7" t="inlineStr">
        <is>
          <t>نسخة السياسة</t>
        </is>
      </c>
      <c r="I4" s="7" t="inlineStr">
        <is>
          <t>المهلة (بالأيام)</t>
        </is>
      </c>
      <c r="J4" s="7" t="inlineStr">
        <is>
          <t>الأيام المستخدمة</t>
        </is>
      </c>
      <c r="K4" s="7" t="inlineStr">
        <is>
          <t>ضمن المهلة</t>
        </is>
      </c>
      <c r="L4" s="7" t="inlineStr">
        <is>
          <t>استثناء</t>
        </is>
      </c>
      <c r="M4" s="7" t="inlineStr">
        <is>
          <t>من أجاب</t>
        </is>
      </c>
      <c r="N4" s="7" t="inlineStr">
        <is>
          <t>النسخة المقتبسة</t>
        </is>
      </c>
      <c r="O4" s="7" t="inlineStr">
        <is>
          <t>تطابق النسخة</t>
        </is>
      </c>
      <c r="P4" s="7" t="inlineStr">
        <is>
          <t>القرار</t>
        </is>
      </c>
      <c r="Q4" s="7" t="inlineStr">
        <is>
          <t>من وافق</t>
        </is>
      </c>
      <c r="R4" s="7" t="inlineStr">
        <is>
          <t>المبلغ المدفوع</t>
        </is>
      </c>
      <c r="S4" s="7" t="inlineStr">
        <is>
          <t>مبلغ الاسترداد</t>
        </is>
      </c>
      <c r="T4" s="7" t="inlineStr">
        <is>
          <t>من دفع شحن الإرجاع</t>
        </is>
      </c>
      <c r="U4" s="7" t="inlineStr">
        <is>
          <t>أُغلق في</t>
        </is>
      </c>
      <c r="V4" s="7" t="inlineStr">
        <is>
          <t>الحالة</t>
        </is>
      </c>
      <c r="W4" s="7" t="inlineStr">
        <is>
          <t>ملاحظات</t>
        </is>
      </c>
    </row>
    <row r="5">
      <c r="A5" s="12" t="n">
        <v>46277</v>
      </c>
      <c r="B5" s="9" t="inlineStr">
        <is>
          <t>دانا ويتفيلد</t>
        </is>
      </c>
      <c r="C5" s="13" t="inlineStr">
        <is>
          <t>TS-10482</t>
        </is>
      </c>
      <c r="D5" s="9" t="inlineStr">
        <is>
          <t>تالف أو خاطئ</t>
        </is>
      </c>
      <c r="E5" s="9" t="inlineStr">
        <is>
          <t>ماكينة الخياطة Model T200</t>
        </is>
      </c>
      <c r="F5" s="12" t="n">
        <v>46262</v>
      </c>
      <c r="G5" s="12" t="n">
        <v>46267</v>
      </c>
      <c r="H5" s="14">
        <f>IF($F5="","",IF(COUNTIF('النسخ'!$B$5:$B$14,"&lt;="&amp;$F5)=0,"",INDEX('النسخ'!$A$5:$A$14,COUNTIF('النسخ'!$B$5:$B$14,"&lt;="&amp;$F5))))</f>
        <v/>
      </c>
      <c r="I5" s="15">
        <f>IF(OR($D5="",$H5=""),"",IF($D5='القوائم'!$A$5,INDEX('النسخ'!$C$5:$C$14,MATCH($H5,'النسخ'!$A$5:$A$14,0)),IF($D5='القوائم'!$A$6,INDEX('النسخ'!$E$5:$E$14,MATCH($H5,'النسخ'!$A$5:$A$14,0)),IF($D5='القوائم'!$A$8,INDEX('النسخ'!$F$5:$F$14,MATCH($H5,'النسخ'!$A$5:$A$14,0)),0))))</f>
        <v/>
      </c>
      <c r="J5" s="15">
        <f>IF(OR($A5="",$D5="",$F5=""),"",IF($D5='القوائم'!$A$8,IF($G5="","",$G5-$A5),IF($D5='القوائم'!$A$5,$A5-IF($H5="",$F5,IF(AND(INDEX('النسخ'!$D$5:$D$14,MATCH($H5,'النسخ'!$A$5:$A$14,0))='القوائم'!$E$6,$G5&lt;&gt;""),$G5,$F5)),IF($G5="",$A5-$F5,$A5-$G5))))</f>
        <v/>
      </c>
      <c r="K5" s="14">
        <f>IF(OR($J5="",$I5=""),"",IF(OR($D5='القوائم'!$A$7,$D5='القوائم'!$A$9),"لا",IF($D5='القوائم'!$A$8,IF($J5&gt;=$I5,"نعم","لا"),IF($J5&lt;=$I5,"نعم","لا"))))</f>
        <v/>
      </c>
      <c r="L5" s="14">
        <f>IF($K5="","",IF($K5="لا","نعم","لا"))</f>
        <v/>
      </c>
      <c r="M5" s="9" t="inlineStr">
        <is>
          <t>وكيل الذكاء الاصطناعي</t>
        </is>
      </c>
      <c r="N5" s="16" t="inlineStr">
        <is>
          <t>v2</t>
        </is>
      </c>
      <c r="O5" s="14">
        <f>IF(OR($N5="",$H5=""),"",IF($N5=$H5,"نعم","لا"))</f>
        <v/>
      </c>
      <c r="P5" s="9" t="inlineStr">
        <is>
          <t>استرداد</t>
        </is>
      </c>
      <c r="Q5" s="9" t="inlineStr">
        <is>
          <t>نورا كوين، الدعم</t>
        </is>
      </c>
      <c r="R5" s="17" t="n">
        <v>329</v>
      </c>
      <c r="S5" s="17" t="n">
        <v>329</v>
      </c>
      <c r="T5" s="9" t="inlineStr">
        <is>
          <t>المتجر</t>
        </is>
      </c>
      <c r="U5" s="12" t="n">
        <v>46283</v>
      </c>
      <c r="V5" s="5">
        <f>IF($A5="","",IF($U5&lt;&gt;"","مغلق",IF($P5="",IF($L5="نعم","بانتظار المسؤول","مفتوح"),"محسوم")))</f>
        <v/>
      </c>
      <c r="W5" s="9" t="inlineStr">
        <is>
          <t>علبة المكّوك مشروخة، والصورة في الدردشة. أُرسل ملصق مدفوع مسبقاً في 12 سبتمبر؛ ووصل الصندوق في 17 سبتمبر</t>
        </is>
      </c>
    </row>
    <row r="6">
      <c r="A6" s="12" t="n">
        <v>46277</v>
      </c>
      <c r="B6" s="9" t="inlineStr">
        <is>
          <t>دانا ويتفيلد</t>
        </is>
      </c>
      <c r="C6" s="13" t="inlineStr">
        <is>
          <t>TS-10482</t>
        </is>
      </c>
      <c r="D6" s="9" t="inlineStr">
        <is>
          <t>إرجاع</t>
        </is>
      </c>
      <c r="E6" s="9" t="inlineStr">
        <is>
          <t>كتان مغسول مسبقاً، لون الصدأ، 3 ياردات مقصوصة</t>
        </is>
      </c>
      <c r="F6" s="12" t="n">
        <v>46262</v>
      </c>
      <c r="G6" s="12" t="n">
        <v>46267</v>
      </c>
      <c r="H6" s="14">
        <f>IF($F6="","",IF(COUNTIF('النسخ'!$B$5:$B$14,"&lt;="&amp;$F6)=0,"",INDEX('النسخ'!$A$5:$A$14,COUNTIF('النسخ'!$B$5:$B$14,"&lt;="&amp;$F6))))</f>
        <v/>
      </c>
      <c r="I6" s="15">
        <f>IF(OR($D6="",$H6=""),"",IF($D6='القوائم'!$A$5,INDEX('النسخ'!$C$5:$C$14,MATCH($H6,'النسخ'!$A$5:$A$14,0)),IF($D6='القوائم'!$A$6,INDEX('النسخ'!$E$5:$E$14,MATCH($H6,'النسخ'!$A$5:$A$14,0)),IF($D6='القوائم'!$A$8,INDEX('النسخ'!$F$5:$F$14,MATCH($H6,'النسخ'!$A$5:$A$14,0)),0))))</f>
        <v/>
      </c>
      <c r="J6" s="15">
        <f>IF(OR($A6="",$D6="",$F6=""),"",IF($D6='القوائم'!$A$8,IF($G6="","",$G6-$A6),IF($D6='القوائم'!$A$5,$A6-IF($H6="",$F6,IF(AND(INDEX('النسخ'!$D$5:$D$14,MATCH($H6,'النسخ'!$A$5:$A$14,0))='القوائم'!$E$6,$G6&lt;&gt;""),$G6,$F6)),IF($G6="",$A6-$F6,$A6-$G6))))</f>
        <v/>
      </c>
      <c r="K6" s="14">
        <f>IF(OR($J6="",$I6=""),"",IF(OR($D6='القوائم'!$A$7,$D6='القوائم'!$A$9),"لا",IF($D6='القوائم'!$A$8,IF($J6&gt;=$I6,"نعم","لا"),IF($J6&lt;=$I6,"نعم","لا"))))</f>
        <v/>
      </c>
      <c r="L6" s="14">
        <f>IF($K6="","",IF($K6="لا","نعم","لا"))</f>
        <v/>
      </c>
      <c r="M6" s="9" t="inlineStr">
        <is>
          <t>وكيل الذكاء الاصطناعي</t>
        </is>
      </c>
      <c r="N6" s="16" t="inlineStr">
        <is>
          <t>v2</t>
        </is>
      </c>
      <c r="O6" s="14">
        <f>IF(OR($N6="",$H6=""),"",IF($N6=$H6,"نعم","لا"))</f>
        <v/>
      </c>
      <c r="P6" s="9" t="inlineStr">
        <is>
          <t>استرداد</t>
        </is>
      </c>
      <c r="Q6" s="9" t="inlineStr">
        <is>
          <t>نورا كوين، الدعم</t>
        </is>
      </c>
      <c r="R6" s="17" t="n">
        <v>48</v>
      </c>
      <c r="S6" s="17" t="n">
        <v>48</v>
      </c>
      <c r="T6" s="9" t="inlineStr">
        <is>
          <t>المتجر</t>
        </is>
      </c>
      <c r="U6" s="12" t="n">
        <v>46283</v>
      </c>
      <c r="V6" s="5">
        <f>IF($A6="","",IF($U6&lt;&gt;"","مغلق",IF($P6="",IF($L6="نعم","بانتظار المسؤول","مفتوح"),"محسوم")))</f>
        <v/>
      </c>
      <c r="W6" s="9" t="inlineStr">
        <is>
          <t>كان يمكن إرجاع القماش المقصوص وفق v2 إذا لم يُغسل؛ وأصبح بيعاً نهائياً بدءاً من v3. في الصندوق نفسه مع الماكينة</t>
        </is>
      </c>
    </row>
    <row r="7">
      <c r="A7" s="12" t="n">
        <v>46280</v>
      </c>
      <c r="B7" s="9" t="inlineStr">
        <is>
          <t>بريا رامان</t>
        </is>
      </c>
      <c r="C7" s="13" t="inlineStr">
        <is>
          <t>TS-10511</t>
        </is>
      </c>
      <c r="D7" s="9" t="inlineStr">
        <is>
          <t>منتج بيع نهائي</t>
        </is>
      </c>
      <c r="E7" s="9" t="inlineStr">
        <is>
          <t>قماش قطني خفيف، ياردتان مقصوصتان</t>
        </is>
      </c>
      <c r="F7" s="12" t="n">
        <v>46269</v>
      </c>
      <c r="G7" s="12" t="n">
        <v>46273</v>
      </c>
      <c r="H7" s="14">
        <f>IF($F7="","",IF(COUNTIF('النسخ'!$B$5:$B$14,"&lt;="&amp;$F7)=0,"",INDEX('النسخ'!$A$5:$A$14,COUNTIF('النسخ'!$B$5:$B$14,"&lt;="&amp;$F7))))</f>
        <v/>
      </c>
      <c r="I7" s="15">
        <f>IF(OR($D7="",$H7=""),"",IF($D7='القوائم'!$A$5,INDEX('النسخ'!$C$5:$C$14,MATCH($H7,'النسخ'!$A$5:$A$14,0)),IF($D7='القوائم'!$A$6,INDEX('النسخ'!$E$5:$E$14,MATCH($H7,'النسخ'!$A$5:$A$14,0)),IF($D7='القوائم'!$A$8,INDEX('النسخ'!$F$5:$F$14,MATCH($H7,'النسخ'!$A$5:$A$14,0)),0))))</f>
        <v/>
      </c>
      <c r="J7" s="15">
        <f>IF(OR($A7="",$D7="",$F7=""),"",IF($D7='القوائم'!$A$8,IF($G7="","",$G7-$A7),IF($D7='القوائم'!$A$5,$A7-IF($H7="",$F7,IF(AND(INDEX('النسخ'!$D$5:$D$14,MATCH($H7,'النسخ'!$A$5:$A$14,0))='القوائم'!$E$6,$G7&lt;&gt;""),$G7,$F7)),IF($G7="",$A7-$F7,$A7-$G7))))</f>
        <v/>
      </c>
      <c r="K7" s="14">
        <f>IF(OR($J7="",$I7=""),"",IF(OR($D7='القوائم'!$A$7,$D7='القوائم'!$A$9),"لا",IF($D7='القوائم'!$A$8,IF($J7&gt;=$I7,"نعم","لا"),IF($J7&lt;=$I7,"نعم","لا"))))</f>
        <v/>
      </c>
      <c r="L7" s="14">
        <f>IF($K7="","",IF($K7="لا","نعم","لا"))</f>
        <v/>
      </c>
      <c r="M7" s="9" t="inlineStr">
        <is>
          <t>وكيل الذكاء الاصطناعي</t>
        </is>
      </c>
      <c r="N7" s="16" t="inlineStr">
        <is>
          <t>v3</t>
        </is>
      </c>
      <c r="O7" s="14">
        <f>IF(OR($N7="",$H7=""),"",IF($N7=$H7,"نعم","لا"))</f>
        <v/>
      </c>
      <c r="P7" s="9" t="inlineStr">
        <is>
          <t>رصيد في المتجر</t>
        </is>
      </c>
      <c r="Q7" s="9" t="inlineStr">
        <is>
          <t>روث إليسون، صاحبة العمل</t>
        </is>
      </c>
      <c r="R7" s="17" t="n">
        <v>36</v>
      </c>
      <c r="S7" s="17" t="n"/>
      <c r="T7" s="9" t="inlineStr">
        <is>
          <t>لا أحد</t>
        </is>
      </c>
      <c r="U7" s="12" t="n">
        <v>46281</v>
      </c>
      <c r="V7" s="5">
        <f>IF($A7="","",IF($U7&lt;&gt;"","مغلق",IF($P7="",IF($L7="نعم","بانتظار المسؤول","مفتوح"),"محسوم")))</f>
        <v/>
      </c>
      <c r="W7" s="9" t="inlineStr">
        <is>
          <t>درجة لون خاطئة، وليس منتجاً خاطئاً. وافقت روث على رصيد في المتجر لمرة واحدة بقيمة $36.00</t>
        </is>
      </c>
    </row>
    <row r="8">
      <c r="A8" s="12" t="n">
        <v>46286</v>
      </c>
      <c r="B8" s="9" t="inlineStr">
        <is>
          <t>ماركوس بيل</t>
        </is>
      </c>
      <c r="C8" s="13" t="inlineStr">
        <is>
          <t>CL-0917</t>
        </is>
      </c>
      <c r="D8" s="9" t="inlineStr">
        <is>
          <t>إلغاء درس</t>
        </is>
      </c>
      <c r="E8" s="9" t="inlineStr">
        <is>
          <t>درس خياطة للمبتدئين، 26 سبتمبر</t>
        </is>
      </c>
      <c r="F8" s="12" t="n">
        <v>46275</v>
      </c>
      <c r="G8" s="12" t="n">
        <v>46291</v>
      </c>
      <c r="H8" s="14">
        <f>IF($F8="","",IF(COUNTIF('النسخ'!$B$5:$B$14,"&lt;="&amp;$F8)=0,"",INDEX('النسخ'!$A$5:$A$14,COUNTIF('النسخ'!$B$5:$B$14,"&lt;="&amp;$F8))))</f>
        <v/>
      </c>
      <c r="I8" s="15">
        <f>IF(OR($D8="",$H8=""),"",IF($D8='القوائم'!$A$5,INDEX('النسخ'!$C$5:$C$14,MATCH($H8,'النسخ'!$A$5:$A$14,0)),IF($D8='القوائم'!$A$6,INDEX('النسخ'!$E$5:$E$14,MATCH($H8,'النسخ'!$A$5:$A$14,0)),IF($D8='القوائم'!$A$8,INDEX('النسخ'!$F$5:$F$14,MATCH($H8,'النسخ'!$A$5:$A$14,0)),0))))</f>
        <v/>
      </c>
      <c r="J8" s="15">
        <f>IF(OR($A8="",$D8="",$F8=""),"",IF($D8='القوائم'!$A$8,IF($G8="","",$G8-$A8),IF($D8='القوائم'!$A$5,$A8-IF($H8="",$F8,IF(AND(INDEX('النسخ'!$D$5:$D$14,MATCH($H8,'النسخ'!$A$5:$A$14,0))='القوائم'!$E$6,$G8&lt;&gt;""),$G8,$F8)),IF($G8="",$A8-$F8,$A8-$G8))))</f>
        <v/>
      </c>
      <c r="K8" s="14">
        <f>IF(OR($J8="",$I8=""),"",IF(OR($D8='القوائم'!$A$7,$D8='القوائم'!$A$9),"لا",IF($D8='القوائم'!$A$8,IF($J8&gt;=$I8,"نعم","لا"),IF($J8&lt;=$I8,"نعم","لا"))))</f>
        <v/>
      </c>
      <c r="L8" s="14">
        <f>IF($K8="","",IF($K8="لا","نعم","لا"))</f>
        <v/>
      </c>
      <c r="M8" s="9" t="inlineStr">
        <is>
          <t>وكيل الذكاء الاصطناعي</t>
        </is>
      </c>
      <c r="N8" s="16" t="inlineStr">
        <is>
          <t>v3</t>
        </is>
      </c>
      <c r="O8" s="14">
        <f>IF(OR($N8="",$H8=""),"",IF($N8=$H8,"نعم","لا"))</f>
        <v/>
      </c>
      <c r="P8" s="9" t="inlineStr">
        <is>
          <t>استرداد</t>
        </is>
      </c>
      <c r="Q8" s="9" t="inlineStr">
        <is>
          <t>نورا كوين، الدعم</t>
        </is>
      </c>
      <c r="R8" s="17" t="n">
        <v>25</v>
      </c>
      <c r="S8" s="17" t="n">
        <v>25</v>
      </c>
      <c r="T8" s="9" t="inlineStr">
        <is>
          <t>لا أحد</t>
        </is>
      </c>
      <c r="U8" s="12" t="n">
        <v>46286</v>
      </c>
      <c r="V8" s="5">
        <f>IF($A8="","",IF($U8&lt;&gt;"","مغلق",IF($P8="",IF($L8="نعم","بانتظار المسؤول","مفتوح"),"محسوم")))</f>
        <v/>
      </c>
      <c r="W8" s="9" t="inlineStr">
        <is>
          <t>أُعيد العربون في اليوم نفسه</t>
        </is>
      </c>
    </row>
    <row r="9">
      <c r="A9" s="12" t="n">
        <v>46290</v>
      </c>
      <c r="B9" s="9" t="inlineStr">
        <is>
          <t>إيلينا بروكس</t>
        </is>
      </c>
      <c r="C9" s="13" t="inlineStr">
        <is>
          <t>CL-0921</t>
        </is>
      </c>
      <c r="D9" s="9" t="inlineStr">
        <is>
          <t>إلغاء درس</t>
        </is>
      </c>
      <c r="E9" s="9" t="inlineStr">
        <is>
          <t>درس خياطة اللحف، 26 سبتمبر</t>
        </is>
      </c>
      <c r="F9" s="12" t="n">
        <v>46277</v>
      </c>
      <c r="G9" s="12" t="n">
        <v>46291</v>
      </c>
      <c r="H9" s="14">
        <f>IF($F9="","",IF(COUNTIF('النسخ'!$B$5:$B$14,"&lt;="&amp;$F9)=0,"",INDEX('النسخ'!$A$5:$A$14,COUNTIF('النسخ'!$B$5:$B$14,"&lt;="&amp;$F9))))</f>
        <v/>
      </c>
      <c r="I9" s="15">
        <f>IF(OR($D9="",$H9=""),"",IF($D9='القوائم'!$A$5,INDEX('النسخ'!$C$5:$C$14,MATCH($H9,'النسخ'!$A$5:$A$14,0)),IF($D9='القوائم'!$A$6,INDEX('النسخ'!$E$5:$E$14,MATCH($H9,'النسخ'!$A$5:$A$14,0)),IF($D9='القوائم'!$A$8,INDEX('النسخ'!$F$5:$F$14,MATCH($H9,'النسخ'!$A$5:$A$14,0)),0))))</f>
        <v/>
      </c>
      <c r="J9" s="15">
        <f>IF(OR($A9="",$D9="",$F9=""),"",IF($D9='القوائم'!$A$8,IF($G9="","",$G9-$A9),IF($D9='القوائم'!$A$5,$A9-IF($H9="",$F9,IF(AND(INDEX('النسخ'!$D$5:$D$14,MATCH($H9,'النسخ'!$A$5:$A$14,0))='القوائم'!$E$6,$G9&lt;&gt;""),$G9,$F9)),IF($G9="",$A9-$F9,$A9-$G9))))</f>
        <v/>
      </c>
      <c r="K9" s="14">
        <f>IF(OR($J9="",$I9=""),"",IF(OR($D9='القوائم'!$A$7,$D9='القوائم'!$A$9),"لا",IF($D9='القوائم'!$A$8,IF($J9&gt;=$I9,"نعم","لا"),IF($J9&lt;=$I9,"نعم","لا"))))</f>
        <v/>
      </c>
      <c r="L9" s="14">
        <f>IF($K9="","",IF($K9="لا","نعم","لا"))</f>
        <v/>
      </c>
      <c r="M9" s="9" t="inlineStr">
        <is>
          <t>الفريق</t>
        </is>
      </c>
      <c r="N9" s="16" t="inlineStr">
        <is>
          <t>v2</t>
        </is>
      </c>
      <c r="O9" s="14">
        <f>IF(OR($N9="",$H9=""),"",IF($N9=$H9,"نعم","لا"))</f>
        <v/>
      </c>
      <c r="P9" s="9" t="inlineStr">
        <is>
          <t>نُقل إلى موعد جديد</t>
        </is>
      </c>
      <c r="Q9" s="9" t="inlineStr">
        <is>
          <t>روث إليسون، صاحبة العمل</t>
        </is>
      </c>
      <c r="R9" s="17" t="n">
        <v>25</v>
      </c>
      <c r="S9" s="17" t="n"/>
      <c r="T9" s="9" t="inlineStr">
        <is>
          <t>لا أحد</t>
        </is>
      </c>
      <c r="U9" s="12" t="n">
        <v>46290</v>
      </c>
      <c r="V9" s="5">
        <f>IF($A9="","",IF($U9&lt;&gt;"","مغلق",IF($P9="",IF($L9="نعم","بانتظار المسؤول","مفتوح"),"محسوم")))</f>
        <v/>
      </c>
      <c r="W9" s="9" t="inlineStr">
        <is>
          <t>طفل مريض. نُقلت إلى 10 أكتوبر كاستثناء لمرة واحدة. اقتبس الفريق v2 من رد محفوظ قديم: حُدّث الرد في 25 سبتمبر</t>
        </is>
      </c>
    </row>
    <row r="10">
      <c r="A10" s="12" t="n">
        <v>46293</v>
      </c>
      <c r="B10" s="9" t="inlineStr">
        <is>
          <t>توم هادلي</t>
        </is>
      </c>
      <c r="C10" s="13" t="inlineStr">
        <is>
          <t>TS-10560</t>
        </is>
      </c>
      <c r="D10" s="9" t="inlineStr">
        <is>
          <t>إرجاع</t>
        </is>
      </c>
      <c r="E10" s="9" t="inlineStr">
        <is>
          <t>ملحق قدم المشي</t>
        </is>
      </c>
      <c r="F10" s="12" t="n">
        <v>46279</v>
      </c>
      <c r="G10" s="12" t="n">
        <v>46282</v>
      </c>
      <c r="H10" s="14">
        <f>IF($F10="","",IF(COUNTIF('النسخ'!$B$5:$B$14,"&lt;="&amp;$F10)=0,"",INDEX('النسخ'!$A$5:$A$14,COUNTIF('النسخ'!$B$5:$B$14,"&lt;="&amp;$F10))))</f>
        <v/>
      </c>
      <c r="I10" s="15">
        <f>IF(OR($D10="",$H10=""),"",IF($D10='القوائم'!$A$5,INDEX('النسخ'!$C$5:$C$14,MATCH($H10,'النسخ'!$A$5:$A$14,0)),IF($D10='القوائم'!$A$6,INDEX('النسخ'!$E$5:$E$14,MATCH($H10,'النسخ'!$A$5:$A$14,0)),IF($D10='القوائم'!$A$8,INDEX('النسخ'!$F$5:$F$14,MATCH($H10,'النسخ'!$A$5:$A$14,0)),0))))</f>
        <v/>
      </c>
      <c r="J10" s="15">
        <f>IF(OR($A10="",$D10="",$F10=""),"",IF($D10='القوائم'!$A$8,IF($G10="","",$G10-$A10),IF($D10='القوائم'!$A$5,$A10-IF($H10="",$F10,IF(AND(INDEX('النسخ'!$D$5:$D$14,MATCH($H10,'النسخ'!$A$5:$A$14,0))='القوائم'!$E$6,$G10&lt;&gt;""),$G10,$F10)),IF($G10="",$A10-$F10,$A10-$G10))))</f>
        <v/>
      </c>
      <c r="K10" s="14">
        <f>IF(OR($J10="",$I10=""),"",IF(OR($D10='القوائم'!$A$7,$D10='القوائم'!$A$9),"لا",IF($D10='القوائم'!$A$8,IF($J10&gt;=$I10,"نعم","لا"),IF($J10&lt;=$I10,"نعم","لا"))))</f>
        <v/>
      </c>
      <c r="L10" s="14">
        <f>IF($K10="","",IF($K10="لا","نعم","لا"))</f>
        <v/>
      </c>
      <c r="M10" s="9" t="inlineStr">
        <is>
          <t>وكيل الذكاء الاصطناعي</t>
        </is>
      </c>
      <c r="N10" s="16" t="inlineStr">
        <is>
          <t>v3</t>
        </is>
      </c>
      <c r="O10" s="14">
        <f>IF(OR($N10="",$H10=""),"",IF($N10=$H10,"نعم","لا"))</f>
        <v/>
      </c>
      <c r="P10" s="9" t="inlineStr">
        <is>
          <t>استرداد جزئي</t>
        </is>
      </c>
      <c r="Q10" s="9" t="inlineStr">
        <is>
          <t>نورا كوين، الدعم</t>
        </is>
      </c>
      <c r="R10" s="17" t="n">
        <v>39</v>
      </c>
      <c r="S10" s="17" t="n">
        <v>30.05</v>
      </c>
      <c r="T10" s="9" t="inlineStr">
        <is>
          <t>العميل</t>
        </is>
      </c>
      <c r="U10" s="12" t="n">
        <v>46300</v>
      </c>
      <c r="V10" s="5">
        <f>IF($A10="","",IF($U10&lt;&gt;"","مغلق",IF($P10="",IF($L10="نعم","بانتظار المسؤول","مفتوح"),"محسوم")))</f>
        <v/>
      </c>
      <c r="W10" s="9" t="inlineStr">
        <is>
          <t>تغيير الرأي. $39.00 ناقص ملصق $8.95 وفق v3</t>
        </is>
      </c>
    </row>
    <row r="11">
      <c r="A11" s="12" t="n">
        <v>46298</v>
      </c>
      <c r="B11" s="9" t="inlineStr">
        <is>
          <t>غريس لين</t>
        </is>
      </c>
      <c r="C11" s="13" t="inlineStr">
        <is>
          <t>TS-10102</t>
        </is>
      </c>
      <c r="D11" s="9" t="inlineStr">
        <is>
          <t>إرجاع</t>
        </is>
      </c>
      <c r="E11" s="9" t="inlineStr">
        <is>
          <t>ماكينة الخياطة Model T200</t>
        </is>
      </c>
      <c r="F11" s="12" t="n">
        <v>46223</v>
      </c>
      <c r="G11" s="12" t="n">
        <v>46226</v>
      </c>
      <c r="H11" s="14">
        <f>IF($F11="","",IF(COUNTIF('النسخ'!$B$5:$B$14,"&lt;="&amp;$F11)=0,"",INDEX('النسخ'!$A$5:$A$14,COUNTIF('النسخ'!$B$5:$B$14,"&lt;="&amp;$F11))))</f>
        <v/>
      </c>
      <c r="I11" s="15">
        <f>IF(OR($D11="",$H11=""),"",IF($D11='القوائم'!$A$5,INDEX('النسخ'!$C$5:$C$14,MATCH($H11,'النسخ'!$A$5:$A$14,0)),IF($D11='القوائم'!$A$6,INDEX('النسخ'!$E$5:$E$14,MATCH($H11,'النسخ'!$A$5:$A$14,0)),IF($D11='القوائم'!$A$8,INDEX('النسخ'!$F$5:$F$14,MATCH($H11,'النسخ'!$A$5:$A$14,0)),0))))</f>
        <v/>
      </c>
      <c r="J11" s="15">
        <f>IF(OR($A11="",$D11="",$F11=""),"",IF($D11='القوائم'!$A$8,IF($G11="","",$G11-$A11),IF($D11='القوائم'!$A$5,$A11-IF($H11="",$F11,IF(AND(INDEX('النسخ'!$D$5:$D$14,MATCH($H11,'النسخ'!$A$5:$A$14,0))='القوائم'!$E$6,$G11&lt;&gt;""),$G11,$F11)),IF($G11="",$A11-$F11,$A11-$G11))))</f>
        <v/>
      </c>
      <c r="K11" s="14">
        <f>IF(OR($J11="",$I11=""),"",IF(OR($D11='القوائم'!$A$7,$D11='القوائم'!$A$9),"لا",IF($D11='القوائم'!$A$8,IF($J11&gt;=$I11,"نعم","لا"),IF($J11&lt;=$I11,"نعم","لا"))))</f>
        <v/>
      </c>
      <c r="L11" s="14">
        <f>IF($K11="","",IF($K11="لا","نعم","لا"))</f>
        <v/>
      </c>
      <c r="M11" s="9" t="inlineStr">
        <is>
          <t>وكيل الذكاء الاصطناعي</t>
        </is>
      </c>
      <c r="N11" s="16" t="inlineStr">
        <is>
          <t>v2</t>
        </is>
      </c>
      <c r="O11" s="14">
        <f>IF(OR($N11="",$H11=""),"",IF($N11=$H11,"نعم","لا"))</f>
        <v/>
      </c>
      <c r="P11" s="9" t="inlineStr">
        <is>
          <t>مرفوض</t>
        </is>
      </c>
      <c r="Q11" s="9" t="inlineStr">
        <is>
          <t>روث إليسون، صاحبة العمل</t>
        </is>
      </c>
      <c r="R11" s="17" t="n">
        <v>329</v>
      </c>
      <c r="S11" s="17" t="n"/>
      <c r="T11" s="9" t="inlineStr">
        <is>
          <t>لا أحد</t>
        </is>
      </c>
      <c r="U11" s="12" t="n">
        <v>46300</v>
      </c>
      <c r="V11" s="5">
        <f>IF($A11="","",IF($U11&lt;&gt;"","مغلق",IF($P11="",IF($L11="نعم","بانتظار المسؤول","مفتوح"),"محسوم")))</f>
        <v/>
      </c>
      <c r="W11" s="9" t="inlineStr">
        <is>
          <t>استُخدمت 10 أسابيع وتعمل جيداً. رُفض الطلب؛ وعُرض فحص صيانة مجاني</t>
        </is>
      </c>
    </row>
    <row r="12">
      <c r="A12" s="12" t="n">
        <v>46301</v>
      </c>
      <c r="B12" s="9" t="inlineStr">
        <is>
          <t>سام أوكافور</t>
        </is>
      </c>
      <c r="C12" s="13" t="inlineStr">
        <is>
          <t>CL-0930</t>
        </is>
      </c>
      <c r="D12" s="9" t="inlineStr">
        <is>
          <t>عدم حضور</t>
        </is>
      </c>
      <c r="E12" s="9" t="inlineStr">
        <is>
          <t>درس خياطة للمبتدئين، 3 أكتوبر</t>
        </is>
      </c>
      <c r="F12" s="12" t="n">
        <v>46285</v>
      </c>
      <c r="G12" s="12" t="n">
        <v>46298</v>
      </c>
      <c r="H12" s="14">
        <f>IF($F12="","",IF(COUNTIF('النسخ'!$B$5:$B$14,"&lt;="&amp;$F12)=0,"",INDEX('النسخ'!$A$5:$A$14,COUNTIF('النسخ'!$B$5:$B$14,"&lt;="&amp;$F12))))</f>
        <v/>
      </c>
      <c r="I12" s="15">
        <f>IF(OR($D12="",$H12=""),"",IF($D12='القوائم'!$A$5,INDEX('النسخ'!$C$5:$C$14,MATCH($H12,'النسخ'!$A$5:$A$14,0)),IF($D12='القوائم'!$A$6,INDEX('النسخ'!$E$5:$E$14,MATCH($H12,'النسخ'!$A$5:$A$14,0)),IF($D12='القوائم'!$A$8,INDEX('النسخ'!$F$5:$F$14,MATCH($H12,'النسخ'!$A$5:$A$14,0)),0))))</f>
        <v/>
      </c>
      <c r="J12" s="15">
        <f>IF(OR($A12="",$D12="",$F12=""),"",IF($D12='القوائم'!$A$8,IF($G12="","",$G12-$A12),IF($D12='القوائم'!$A$5,$A12-IF($H12="",$F12,IF(AND(INDEX('النسخ'!$D$5:$D$14,MATCH($H12,'النسخ'!$A$5:$A$14,0))='القوائم'!$E$6,$G12&lt;&gt;""),$G12,$F12)),IF($G12="",$A12-$F12,$A12-$G12))))</f>
        <v/>
      </c>
      <c r="K12" s="14">
        <f>IF(OR($J12="",$I12=""),"",IF(OR($D12='القوائم'!$A$7,$D12='القوائم'!$A$9),"لا",IF($D12='القوائم'!$A$8,IF($J12&gt;=$I12,"نعم","لا"),IF($J12&lt;=$I12,"نعم","لا"))))</f>
        <v/>
      </c>
      <c r="L12" s="14">
        <f>IF($K12="","",IF($K12="لا","نعم","لا"))</f>
        <v/>
      </c>
      <c r="M12" s="9" t="inlineStr">
        <is>
          <t>الفريق</t>
        </is>
      </c>
      <c r="N12" s="16" t="inlineStr">
        <is>
          <t>v3</t>
        </is>
      </c>
      <c r="O12" s="14">
        <f>IF(OR($N12="",$H12=""),"",IF($N12=$H12,"نعم","لا"))</f>
        <v/>
      </c>
      <c r="P12" s="9" t="n"/>
      <c r="Q12" s="9" t="n"/>
      <c r="R12" s="17" t="n">
        <v>25</v>
      </c>
      <c r="S12" s="17" t="n"/>
      <c r="T12" s="9" t="n"/>
      <c r="U12" s="12" t="n"/>
      <c r="V12" s="5">
        <f>IF($A12="","",IF($U12&lt;&gt;"","مغلق",IF($P12="",IF($L12="نعم","بانتظار المسؤول","مفتوح"),"محسوم")))</f>
        <v/>
      </c>
      <c r="W12" s="9" t="inlineStr">
        <is>
          <t>فاته الدرس ويطلب استعادة العربون. القرار لروث</t>
        </is>
      </c>
    </row>
    <row r="13">
      <c r="A13" s="12" t="n">
        <v>46304</v>
      </c>
      <c r="B13" s="9" t="inlineStr">
        <is>
          <t>هانا كول</t>
        </is>
      </c>
      <c r="C13" s="13" t="inlineStr">
        <is>
          <t>TS-10655</t>
        </is>
      </c>
      <c r="D13" s="9" t="inlineStr">
        <is>
          <t>تالف أو خاطئ</t>
        </is>
      </c>
      <c r="E13" s="9" t="inlineStr">
        <is>
          <t>طقم خيوط، 24 لوناً</t>
        </is>
      </c>
      <c r="F13" s="12" t="n">
        <v>46296</v>
      </c>
      <c r="G13" s="12" t="n">
        <v>46300</v>
      </c>
      <c r="H13" s="14">
        <f>IF($F13="","",IF(COUNTIF('النسخ'!$B$5:$B$14,"&lt;="&amp;$F13)=0,"",INDEX('النسخ'!$A$5:$A$14,COUNTIF('النسخ'!$B$5:$B$14,"&lt;="&amp;$F13))))</f>
        <v/>
      </c>
      <c r="I13" s="15">
        <f>IF(OR($D13="",$H13=""),"",IF($D13='القوائم'!$A$5,INDEX('النسخ'!$C$5:$C$14,MATCH($H13,'النسخ'!$A$5:$A$14,0)),IF($D13='القوائم'!$A$6,INDEX('النسخ'!$E$5:$E$14,MATCH($H13,'النسخ'!$A$5:$A$14,0)),IF($D13='القوائم'!$A$8,INDEX('النسخ'!$F$5:$F$14,MATCH($H13,'النسخ'!$A$5:$A$14,0)),0))))</f>
        <v/>
      </c>
      <c r="J13" s="15">
        <f>IF(OR($A13="",$D13="",$F13=""),"",IF($D13='القوائم'!$A$8,IF($G13="","",$G13-$A13),IF($D13='القوائم'!$A$5,$A13-IF($H13="",$F13,IF(AND(INDEX('النسخ'!$D$5:$D$14,MATCH($H13,'النسخ'!$A$5:$A$14,0))='القوائم'!$E$6,$G13&lt;&gt;""),$G13,$F13)),IF($G13="",$A13-$F13,$A13-$G13))))</f>
        <v/>
      </c>
      <c r="K13" s="14">
        <f>IF(OR($J13="",$I13=""),"",IF(OR($D13='القوائم'!$A$7,$D13='القوائم'!$A$9),"لا",IF($D13='القوائم'!$A$8,IF($J13&gt;=$I13,"نعم","لا"),IF($J13&lt;=$I13,"نعم","لا"))))</f>
        <v/>
      </c>
      <c r="L13" s="14">
        <f>IF($K13="","",IF($K13="لا","نعم","لا"))</f>
        <v/>
      </c>
      <c r="M13" s="9" t="inlineStr">
        <is>
          <t>وكيل الذكاء الاصطناعي</t>
        </is>
      </c>
      <c r="N13" s="16" t="inlineStr">
        <is>
          <t>v3</t>
        </is>
      </c>
      <c r="O13" s="14">
        <f>IF(OR($N13="",$H13=""),"",IF($N13=$H13,"نعم","لا"))</f>
        <v/>
      </c>
      <c r="P13" s="9" t="inlineStr">
        <is>
          <t>إرسال بديل</t>
        </is>
      </c>
      <c r="Q13" s="9" t="inlineStr">
        <is>
          <t>نورا كوين، الدعم</t>
        </is>
      </c>
      <c r="R13" s="17" t="n">
        <v>42</v>
      </c>
      <c r="S13" s="17" t="n"/>
      <c r="T13" s="9" t="inlineStr">
        <is>
          <t>لا أحد</t>
        </is>
      </c>
      <c r="U13" s="12" t="n"/>
      <c r="V13" s="5">
        <f>IF($A13="","",IF($U13&lt;&gt;"","مغلق",IF($P13="",IF($L13="نعم","بانتظار المسؤول","مفتوح"),"محسوم")))</f>
        <v/>
      </c>
      <c r="W13" s="9" t="inlineStr">
        <is>
          <t>استلمت طقم الـ12 لوناً. شُحن الطقم الصحيح في 9 أكتوبر؛ ولا حاجة إلى إرجاع الطقم الخاطئ</t>
        </is>
      </c>
    </row>
    <row r="14">
      <c r="A14" s="12" t="n">
        <v>46305</v>
      </c>
      <c r="B14" s="9" t="inlineStr">
        <is>
          <t>ليو مارتنز</t>
        </is>
      </c>
      <c r="C14" s="13" t="inlineStr">
        <is>
          <t>TS-10660</t>
        </is>
      </c>
      <c r="D14" s="9" t="inlineStr">
        <is>
          <t>إرجاع</t>
        </is>
      </c>
      <c r="E14" s="9" t="inlineStr">
        <is>
          <t>مانيكان خياطة، مقاس M</t>
        </is>
      </c>
      <c r="F14" s="12" t="n">
        <v>46297</v>
      </c>
      <c r="G14" s="12" t="n">
        <v>46301</v>
      </c>
      <c r="H14" s="14">
        <f>IF($F14="","",IF(COUNTIF('النسخ'!$B$5:$B$14,"&lt;="&amp;$F14)=0,"",INDEX('النسخ'!$A$5:$A$14,COUNTIF('النسخ'!$B$5:$B$14,"&lt;="&amp;$F14))))</f>
        <v/>
      </c>
      <c r="I14" s="15">
        <f>IF(OR($D14="",$H14=""),"",IF($D14='القوائم'!$A$5,INDEX('النسخ'!$C$5:$C$14,MATCH($H14,'النسخ'!$A$5:$A$14,0)),IF($D14='القوائم'!$A$6,INDEX('النسخ'!$E$5:$E$14,MATCH($H14,'النسخ'!$A$5:$A$14,0)),IF($D14='القوائم'!$A$8,INDEX('النسخ'!$F$5:$F$14,MATCH($H14,'النسخ'!$A$5:$A$14,0)),0))))</f>
        <v/>
      </c>
      <c r="J14" s="15">
        <f>IF(OR($A14="",$D14="",$F14=""),"",IF($D14='القوائم'!$A$8,IF($G14="","",$G14-$A14),IF($D14='القوائم'!$A$5,$A14-IF($H14="",$F14,IF(AND(INDEX('النسخ'!$D$5:$D$14,MATCH($H14,'النسخ'!$A$5:$A$14,0))='القوائم'!$E$6,$G14&lt;&gt;""),$G14,$F14)),IF($G14="",$A14-$F14,$A14-$G14))))</f>
        <v/>
      </c>
      <c r="K14" s="14">
        <f>IF(OR($J14="",$I14=""),"",IF(OR($D14='القوائم'!$A$7,$D14='القوائم'!$A$9),"لا",IF($D14='القوائم'!$A$8,IF($J14&gt;=$I14,"نعم","لا"),IF($J14&lt;=$I14,"نعم","لا"))))</f>
        <v/>
      </c>
      <c r="L14" s="14">
        <f>IF($K14="","",IF($K14="لا","نعم","لا"))</f>
        <v/>
      </c>
      <c r="M14" s="9" t="inlineStr">
        <is>
          <t>وكيل الذكاء الاصطناعي</t>
        </is>
      </c>
      <c r="N14" s="16" t="inlineStr">
        <is>
          <t>v3</t>
        </is>
      </c>
      <c r="O14" s="14">
        <f>IF(OR($N14="",$H14=""),"",IF($N14=$H14,"نعم","لا"))</f>
        <v/>
      </c>
      <c r="P14" s="9" t="n"/>
      <c r="Q14" s="9" t="n"/>
      <c r="R14" s="17" t="n">
        <v>145</v>
      </c>
      <c r="S14" s="17" t="n"/>
      <c r="T14" s="9" t="n"/>
      <c r="U14" s="12" t="n"/>
      <c r="V14" s="5">
        <f>IF($A14="","",IF($U14&lt;&gt;"","مغلق",IF($P14="",IF($L14="نعم","بانتظار المسؤول","مفتوح"),"محسوم")))</f>
        <v/>
      </c>
      <c r="W14" s="9" t="inlineStr">
        <is>
          <t>يريد مقاس L: استبدال أم استرداد؟ بانتظار رد العميل</t>
        </is>
      </c>
    </row>
    <row r="15">
      <c r="A15" s="12" t="n"/>
      <c r="B15" s="9" t="n"/>
      <c r="C15" s="13" t="n"/>
      <c r="D15" s="9" t="n"/>
      <c r="E15" s="9" t="n"/>
      <c r="F15" s="12" t="n"/>
      <c r="G15" s="12" t="n"/>
      <c r="H15" s="14">
        <f>IF($F15="","",IF(COUNTIF('النسخ'!$B$5:$B$14,"&lt;="&amp;$F15)=0,"",INDEX('النسخ'!$A$5:$A$14,COUNTIF('النسخ'!$B$5:$B$14,"&lt;="&amp;$F15))))</f>
        <v/>
      </c>
      <c r="I15" s="15">
        <f>IF(OR($D15="",$H15=""),"",IF($D15='القوائم'!$A$5,INDEX('النسخ'!$C$5:$C$14,MATCH($H15,'النسخ'!$A$5:$A$14,0)),IF($D15='القوائم'!$A$6,INDEX('النسخ'!$E$5:$E$14,MATCH($H15,'النسخ'!$A$5:$A$14,0)),IF($D15='القوائم'!$A$8,INDEX('النسخ'!$F$5:$F$14,MATCH($H15,'النسخ'!$A$5:$A$14,0)),0))))</f>
        <v/>
      </c>
      <c r="J15" s="15">
        <f>IF(OR($A15="",$D15="",$F15=""),"",IF($D15='القوائم'!$A$8,IF($G15="","",$G15-$A15),IF($D15='القوائم'!$A$5,$A15-IF($H15="",$F15,IF(AND(INDEX('النسخ'!$D$5:$D$14,MATCH($H15,'النسخ'!$A$5:$A$14,0))='القوائم'!$E$6,$G15&lt;&gt;""),$G15,$F15)),IF($G15="",$A15-$F15,$A15-$G15))))</f>
        <v/>
      </c>
      <c r="K15" s="14">
        <f>IF(OR($J15="",$I15=""),"",IF(OR($D15='القوائم'!$A$7,$D15='القوائم'!$A$9),"لا",IF($D15='القوائم'!$A$8,IF($J15&gt;=$I15,"نعم","لا"),IF($J15&lt;=$I15,"نعم","لا"))))</f>
        <v/>
      </c>
      <c r="L15" s="14">
        <f>IF($K15="","",IF($K15="لا","نعم","لا"))</f>
        <v/>
      </c>
      <c r="M15" s="9" t="n"/>
      <c r="N15" s="16" t="n"/>
      <c r="O15" s="14">
        <f>IF(OR($N15="",$H15=""),"",IF($N15=$H15,"نعم","لا"))</f>
        <v/>
      </c>
      <c r="P15" s="9" t="n"/>
      <c r="Q15" s="9" t="n"/>
      <c r="R15" s="17" t="n"/>
      <c r="S15" s="17" t="n"/>
      <c r="T15" s="9" t="n"/>
      <c r="U15" s="12" t="n"/>
      <c r="V15" s="5">
        <f>IF($A15="","",IF($U15&lt;&gt;"","مغلق",IF($P15="",IF($L15="نعم","بانتظار المسؤول","مفتوح"),"محسوم")))</f>
        <v/>
      </c>
      <c r="W15" s="9" t="n"/>
    </row>
    <row r="16">
      <c r="A16" s="12" t="n"/>
      <c r="B16" s="9" t="n"/>
      <c r="C16" s="13" t="n"/>
      <c r="D16" s="9" t="n"/>
      <c r="E16" s="9" t="n"/>
      <c r="F16" s="12" t="n"/>
      <c r="G16" s="12" t="n"/>
      <c r="H16" s="14">
        <f>IF($F16="","",IF(COUNTIF('النسخ'!$B$5:$B$14,"&lt;="&amp;$F16)=0,"",INDEX('النسخ'!$A$5:$A$14,COUNTIF('النسخ'!$B$5:$B$14,"&lt;="&amp;$F16))))</f>
        <v/>
      </c>
      <c r="I16" s="15">
        <f>IF(OR($D16="",$H16=""),"",IF($D16='القوائم'!$A$5,INDEX('النسخ'!$C$5:$C$14,MATCH($H16,'النسخ'!$A$5:$A$14,0)),IF($D16='القوائم'!$A$6,INDEX('النسخ'!$E$5:$E$14,MATCH($H16,'النسخ'!$A$5:$A$14,0)),IF($D16='القوائم'!$A$8,INDEX('النسخ'!$F$5:$F$14,MATCH($H16,'النسخ'!$A$5:$A$14,0)),0))))</f>
        <v/>
      </c>
      <c r="J16" s="15">
        <f>IF(OR($A16="",$D16="",$F16=""),"",IF($D16='القوائم'!$A$8,IF($G16="","",$G16-$A16),IF($D16='القوائم'!$A$5,$A16-IF($H16="",$F16,IF(AND(INDEX('النسخ'!$D$5:$D$14,MATCH($H16,'النسخ'!$A$5:$A$14,0))='القوائم'!$E$6,$G16&lt;&gt;""),$G16,$F16)),IF($G16="",$A16-$F16,$A16-$G16))))</f>
        <v/>
      </c>
      <c r="K16" s="14">
        <f>IF(OR($J16="",$I16=""),"",IF(OR($D16='القوائم'!$A$7,$D16='القوائم'!$A$9),"لا",IF($D16='القوائم'!$A$8,IF($J16&gt;=$I16,"نعم","لا"),IF($J16&lt;=$I16,"نعم","لا"))))</f>
        <v/>
      </c>
      <c r="L16" s="14">
        <f>IF($K16="","",IF($K16="لا","نعم","لا"))</f>
        <v/>
      </c>
      <c r="M16" s="9" t="n"/>
      <c r="N16" s="16" t="n"/>
      <c r="O16" s="14">
        <f>IF(OR($N16="",$H16=""),"",IF($N16=$H16,"نعم","لا"))</f>
        <v/>
      </c>
      <c r="P16" s="9" t="n"/>
      <c r="Q16" s="9" t="n"/>
      <c r="R16" s="17" t="n"/>
      <c r="S16" s="17" t="n"/>
      <c r="T16" s="9" t="n"/>
      <c r="U16" s="12" t="n"/>
      <c r="V16" s="5">
        <f>IF($A16="","",IF($U16&lt;&gt;"","مغلق",IF($P16="",IF($L16="نعم","بانتظار المسؤول","مفتوح"),"محسوم")))</f>
        <v/>
      </c>
      <c r="W16" s="9" t="n"/>
    </row>
    <row r="17">
      <c r="A17" s="12" t="n"/>
      <c r="B17" s="9" t="n"/>
      <c r="C17" s="13" t="n"/>
      <c r="D17" s="9" t="n"/>
      <c r="E17" s="9" t="n"/>
      <c r="F17" s="12" t="n"/>
      <c r="G17" s="12" t="n"/>
      <c r="H17" s="14">
        <f>IF($F17="","",IF(COUNTIF('النسخ'!$B$5:$B$14,"&lt;="&amp;$F17)=0,"",INDEX('النسخ'!$A$5:$A$14,COUNTIF('النسخ'!$B$5:$B$14,"&lt;="&amp;$F17))))</f>
        <v/>
      </c>
      <c r="I17" s="15">
        <f>IF(OR($D17="",$H17=""),"",IF($D17='القوائم'!$A$5,INDEX('النسخ'!$C$5:$C$14,MATCH($H17,'النسخ'!$A$5:$A$14,0)),IF($D17='القوائم'!$A$6,INDEX('النسخ'!$E$5:$E$14,MATCH($H17,'النسخ'!$A$5:$A$14,0)),IF($D17='القوائم'!$A$8,INDEX('النسخ'!$F$5:$F$14,MATCH($H17,'النسخ'!$A$5:$A$14,0)),0))))</f>
        <v/>
      </c>
      <c r="J17" s="15">
        <f>IF(OR($A17="",$D17="",$F17=""),"",IF($D17='القوائم'!$A$8,IF($G17="","",$G17-$A17),IF($D17='القوائم'!$A$5,$A17-IF($H17="",$F17,IF(AND(INDEX('النسخ'!$D$5:$D$14,MATCH($H17,'النسخ'!$A$5:$A$14,0))='القوائم'!$E$6,$G17&lt;&gt;""),$G17,$F17)),IF($G17="",$A17-$F17,$A17-$G17))))</f>
        <v/>
      </c>
      <c r="K17" s="14">
        <f>IF(OR($J17="",$I17=""),"",IF(OR($D17='القوائم'!$A$7,$D17='القوائم'!$A$9),"لا",IF($D17='القوائم'!$A$8,IF($J17&gt;=$I17,"نعم","لا"),IF($J17&lt;=$I17,"نعم","لا"))))</f>
        <v/>
      </c>
      <c r="L17" s="14">
        <f>IF($K17="","",IF($K17="لا","نعم","لا"))</f>
        <v/>
      </c>
      <c r="M17" s="9" t="n"/>
      <c r="N17" s="16" t="n"/>
      <c r="O17" s="14">
        <f>IF(OR($N17="",$H17=""),"",IF($N17=$H17,"نعم","لا"))</f>
        <v/>
      </c>
      <c r="P17" s="9" t="n"/>
      <c r="Q17" s="9" t="n"/>
      <c r="R17" s="17" t="n"/>
      <c r="S17" s="17" t="n"/>
      <c r="T17" s="9" t="n"/>
      <c r="U17" s="12" t="n"/>
      <c r="V17" s="5">
        <f>IF($A17="","",IF($U17&lt;&gt;"","مغلق",IF($P17="",IF($L17="نعم","بانتظار المسؤول","مفتوح"),"محسوم")))</f>
        <v/>
      </c>
      <c r="W17" s="9" t="n"/>
    </row>
    <row r="18">
      <c r="A18" s="12" t="n"/>
      <c r="B18" s="9" t="n"/>
      <c r="C18" s="13" t="n"/>
      <c r="D18" s="9" t="n"/>
      <c r="E18" s="9" t="n"/>
      <c r="F18" s="12" t="n"/>
      <c r="G18" s="12" t="n"/>
      <c r="H18" s="14">
        <f>IF($F18="","",IF(COUNTIF('النسخ'!$B$5:$B$14,"&lt;="&amp;$F18)=0,"",INDEX('النسخ'!$A$5:$A$14,COUNTIF('النسخ'!$B$5:$B$14,"&lt;="&amp;$F18))))</f>
        <v/>
      </c>
      <c r="I18" s="15">
        <f>IF(OR($D18="",$H18=""),"",IF($D18='القوائم'!$A$5,INDEX('النسخ'!$C$5:$C$14,MATCH($H18,'النسخ'!$A$5:$A$14,0)),IF($D18='القوائم'!$A$6,INDEX('النسخ'!$E$5:$E$14,MATCH($H18,'النسخ'!$A$5:$A$14,0)),IF($D18='القوائم'!$A$8,INDEX('النسخ'!$F$5:$F$14,MATCH($H18,'النسخ'!$A$5:$A$14,0)),0))))</f>
        <v/>
      </c>
      <c r="J18" s="15">
        <f>IF(OR($A18="",$D18="",$F18=""),"",IF($D18='القوائم'!$A$8,IF($G18="","",$G18-$A18),IF($D18='القوائم'!$A$5,$A18-IF($H18="",$F18,IF(AND(INDEX('النسخ'!$D$5:$D$14,MATCH($H18,'النسخ'!$A$5:$A$14,0))='القوائم'!$E$6,$G18&lt;&gt;""),$G18,$F18)),IF($G18="",$A18-$F18,$A18-$G18))))</f>
        <v/>
      </c>
      <c r="K18" s="14">
        <f>IF(OR($J18="",$I18=""),"",IF(OR($D18='القوائم'!$A$7,$D18='القوائم'!$A$9),"لا",IF($D18='القوائم'!$A$8,IF($J18&gt;=$I18,"نعم","لا"),IF($J18&lt;=$I18,"نعم","لا"))))</f>
        <v/>
      </c>
      <c r="L18" s="14">
        <f>IF($K18="","",IF($K18="لا","نعم","لا"))</f>
        <v/>
      </c>
      <c r="M18" s="9" t="n"/>
      <c r="N18" s="16" t="n"/>
      <c r="O18" s="14">
        <f>IF(OR($N18="",$H18=""),"",IF($N18=$H18,"نعم","لا"))</f>
        <v/>
      </c>
      <c r="P18" s="9" t="n"/>
      <c r="Q18" s="9" t="n"/>
      <c r="R18" s="17" t="n"/>
      <c r="S18" s="17" t="n"/>
      <c r="T18" s="9" t="n"/>
      <c r="U18" s="12" t="n"/>
      <c r="V18" s="5">
        <f>IF($A18="","",IF($U18&lt;&gt;"","مغلق",IF($P18="",IF($L18="نعم","بانتظار المسؤول","مفتوح"),"محسوم")))</f>
        <v/>
      </c>
      <c r="W18" s="9" t="n"/>
    </row>
    <row r="19">
      <c r="A19" s="12" t="n"/>
      <c r="B19" s="9" t="n"/>
      <c r="C19" s="13" t="n"/>
      <c r="D19" s="9" t="n"/>
      <c r="E19" s="9" t="n"/>
      <c r="F19" s="12" t="n"/>
      <c r="G19" s="12" t="n"/>
      <c r="H19" s="14">
        <f>IF($F19="","",IF(COUNTIF('النسخ'!$B$5:$B$14,"&lt;="&amp;$F19)=0,"",INDEX('النسخ'!$A$5:$A$14,COUNTIF('النسخ'!$B$5:$B$14,"&lt;="&amp;$F19))))</f>
        <v/>
      </c>
      <c r="I19" s="15">
        <f>IF(OR($D19="",$H19=""),"",IF($D19='القوائم'!$A$5,INDEX('النسخ'!$C$5:$C$14,MATCH($H19,'النسخ'!$A$5:$A$14,0)),IF($D19='القوائم'!$A$6,INDEX('النسخ'!$E$5:$E$14,MATCH($H19,'النسخ'!$A$5:$A$14,0)),IF($D19='القوائم'!$A$8,INDEX('النسخ'!$F$5:$F$14,MATCH($H19,'النسخ'!$A$5:$A$14,0)),0))))</f>
        <v/>
      </c>
      <c r="J19" s="15">
        <f>IF(OR($A19="",$D19="",$F19=""),"",IF($D19='القوائم'!$A$8,IF($G19="","",$G19-$A19),IF($D19='القوائم'!$A$5,$A19-IF($H19="",$F19,IF(AND(INDEX('النسخ'!$D$5:$D$14,MATCH($H19,'النسخ'!$A$5:$A$14,0))='القوائم'!$E$6,$G19&lt;&gt;""),$G19,$F19)),IF($G19="",$A19-$F19,$A19-$G19))))</f>
        <v/>
      </c>
      <c r="K19" s="14">
        <f>IF(OR($J19="",$I19=""),"",IF(OR($D19='القوائم'!$A$7,$D19='القوائم'!$A$9),"لا",IF($D19='القوائم'!$A$8,IF($J19&gt;=$I19,"نعم","لا"),IF($J19&lt;=$I19,"نعم","لا"))))</f>
        <v/>
      </c>
      <c r="L19" s="14">
        <f>IF($K19="","",IF($K19="لا","نعم","لا"))</f>
        <v/>
      </c>
      <c r="M19" s="9" t="n"/>
      <c r="N19" s="16" t="n"/>
      <c r="O19" s="14">
        <f>IF(OR($N19="",$H19=""),"",IF($N19=$H19,"نعم","لا"))</f>
        <v/>
      </c>
      <c r="P19" s="9" t="n"/>
      <c r="Q19" s="9" t="n"/>
      <c r="R19" s="17" t="n"/>
      <c r="S19" s="17" t="n"/>
      <c r="T19" s="9" t="n"/>
      <c r="U19" s="12" t="n"/>
      <c r="V19" s="5">
        <f>IF($A19="","",IF($U19&lt;&gt;"","مغلق",IF($P19="",IF($L19="نعم","بانتظار المسؤول","مفتوح"),"محسوم")))</f>
        <v/>
      </c>
      <c r="W19" s="9" t="n"/>
    </row>
    <row r="20">
      <c r="A20" s="12" t="n"/>
      <c r="B20" s="9" t="n"/>
      <c r="C20" s="13" t="n"/>
      <c r="D20" s="9" t="n"/>
      <c r="E20" s="9" t="n"/>
      <c r="F20" s="12" t="n"/>
      <c r="G20" s="12" t="n"/>
      <c r="H20" s="14">
        <f>IF($F20="","",IF(COUNTIF('النسخ'!$B$5:$B$14,"&lt;="&amp;$F20)=0,"",INDEX('النسخ'!$A$5:$A$14,COUNTIF('النسخ'!$B$5:$B$14,"&lt;="&amp;$F20))))</f>
        <v/>
      </c>
      <c r="I20" s="15">
        <f>IF(OR($D20="",$H20=""),"",IF($D20='القوائم'!$A$5,INDEX('النسخ'!$C$5:$C$14,MATCH($H20,'النسخ'!$A$5:$A$14,0)),IF($D20='القوائم'!$A$6,INDEX('النسخ'!$E$5:$E$14,MATCH($H20,'النسخ'!$A$5:$A$14,0)),IF($D20='القوائم'!$A$8,INDEX('النسخ'!$F$5:$F$14,MATCH($H20,'النسخ'!$A$5:$A$14,0)),0))))</f>
        <v/>
      </c>
      <c r="J20" s="15">
        <f>IF(OR($A20="",$D20="",$F20=""),"",IF($D20='القوائم'!$A$8,IF($G20="","",$G20-$A20),IF($D20='القوائم'!$A$5,$A20-IF($H20="",$F20,IF(AND(INDEX('النسخ'!$D$5:$D$14,MATCH($H20,'النسخ'!$A$5:$A$14,0))='القوائم'!$E$6,$G20&lt;&gt;""),$G20,$F20)),IF($G20="",$A20-$F20,$A20-$G20))))</f>
        <v/>
      </c>
      <c r="K20" s="14">
        <f>IF(OR($J20="",$I20=""),"",IF(OR($D20='القوائم'!$A$7,$D20='القوائم'!$A$9),"لا",IF($D20='القوائم'!$A$8,IF($J20&gt;=$I20,"نعم","لا"),IF($J20&lt;=$I20,"نعم","لا"))))</f>
        <v/>
      </c>
      <c r="L20" s="14">
        <f>IF($K20="","",IF($K20="لا","نعم","لا"))</f>
        <v/>
      </c>
      <c r="M20" s="9" t="n"/>
      <c r="N20" s="16" t="n"/>
      <c r="O20" s="14">
        <f>IF(OR($N20="",$H20=""),"",IF($N20=$H20,"نعم","لا"))</f>
        <v/>
      </c>
      <c r="P20" s="9" t="n"/>
      <c r="Q20" s="9" t="n"/>
      <c r="R20" s="17" t="n"/>
      <c r="S20" s="17" t="n"/>
      <c r="T20" s="9" t="n"/>
      <c r="U20" s="12" t="n"/>
      <c r="V20" s="5">
        <f>IF($A20="","",IF($U20&lt;&gt;"","مغلق",IF($P20="",IF($L20="نعم","بانتظار المسؤول","مفتوح"),"محسوم")))</f>
        <v/>
      </c>
      <c r="W20" s="9" t="n"/>
    </row>
    <row r="21">
      <c r="A21" s="12" t="n"/>
      <c r="B21" s="9" t="n"/>
      <c r="C21" s="13" t="n"/>
      <c r="D21" s="9" t="n"/>
      <c r="E21" s="9" t="n"/>
      <c r="F21" s="12" t="n"/>
      <c r="G21" s="12" t="n"/>
      <c r="H21" s="14">
        <f>IF($F21="","",IF(COUNTIF('النسخ'!$B$5:$B$14,"&lt;="&amp;$F21)=0,"",INDEX('النسخ'!$A$5:$A$14,COUNTIF('النسخ'!$B$5:$B$14,"&lt;="&amp;$F21))))</f>
        <v/>
      </c>
      <c r="I21" s="15">
        <f>IF(OR($D21="",$H21=""),"",IF($D21='القوائم'!$A$5,INDEX('النسخ'!$C$5:$C$14,MATCH($H21,'النسخ'!$A$5:$A$14,0)),IF($D21='القوائم'!$A$6,INDEX('النسخ'!$E$5:$E$14,MATCH($H21,'النسخ'!$A$5:$A$14,0)),IF($D21='القوائم'!$A$8,INDEX('النسخ'!$F$5:$F$14,MATCH($H21,'النسخ'!$A$5:$A$14,0)),0))))</f>
        <v/>
      </c>
      <c r="J21" s="15">
        <f>IF(OR($A21="",$D21="",$F21=""),"",IF($D21='القوائم'!$A$8,IF($G21="","",$G21-$A21),IF($D21='القوائم'!$A$5,$A21-IF($H21="",$F21,IF(AND(INDEX('النسخ'!$D$5:$D$14,MATCH($H21,'النسخ'!$A$5:$A$14,0))='القوائم'!$E$6,$G21&lt;&gt;""),$G21,$F21)),IF($G21="",$A21-$F21,$A21-$G21))))</f>
        <v/>
      </c>
      <c r="K21" s="14">
        <f>IF(OR($J21="",$I21=""),"",IF(OR($D21='القوائم'!$A$7,$D21='القوائم'!$A$9),"لا",IF($D21='القوائم'!$A$8,IF($J21&gt;=$I21,"نعم","لا"),IF($J21&lt;=$I21,"نعم","لا"))))</f>
        <v/>
      </c>
      <c r="L21" s="14">
        <f>IF($K21="","",IF($K21="لا","نعم","لا"))</f>
        <v/>
      </c>
      <c r="M21" s="9" t="n"/>
      <c r="N21" s="16" t="n"/>
      <c r="O21" s="14">
        <f>IF(OR($N21="",$H21=""),"",IF($N21=$H21,"نعم","لا"))</f>
        <v/>
      </c>
      <c r="P21" s="9" t="n"/>
      <c r="Q21" s="9" t="n"/>
      <c r="R21" s="17" t="n"/>
      <c r="S21" s="17" t="n"/>
      <c r="T21" s="9" t="n"/>
      <c r="U21" s="12" t="n"/>
      <c r="V21" s="5">
        <f>IF($A21="","",IF($U21&lt;&gt;"","مغلق",IF($P21="",IF($L21="نعم","بانتظار المسؤول","مفتوح"),"محسوم")))</f>
        <v/>
      </c>
      <c r="W21" s="9" t="n"/>
    </row>
    <row r="22">
      <c r="A22" s="12" t="n"/>
      <c r="B22" s="9" t="n"/>
      <c r="C22" s="13" t="n"/>
      <c r="D22" s="9" t="n"/>
      <c r="E22" s="9" t="n"/>
      <c r="F22" s="12" t="n"/>
      <c r="G22" s="12" t="n"/>
      <c r="H22" s="14">
        <f>IF($F22="","",IF(COUNTIF('النسخ'!$B$5:$B$14,"&lt;="&amp;$F22)=0,"",INDEX('النسخ'!$A$5:$A$14,COUNTIF('النسخ'!$B$5:$B$14,"&lt;="&amp;$F22))))</f>
        <v/>
      </c>
      <c r="I22" s="15">
        <f>IF(OR($D22="",$H22=""),"",IF($D22='القوائم'!$A$5,INDEX('النسخ'!$C$5:$C$14,MATCH($H22,'النسخ'!$A$5:$A$14,0)),IF($D22='القوائم'!$A$6,INDEX('النسخ'!$E$5:$E$14,MATCH($H22,'النسخ'!$A$5:$A$14,0)),IF($D22='القوائم'!$A$8,INDEX('النسخ'!$F$5:$F$14,MATCH($H22,'النسخ'!$A$5:$A$14,0)),0))))</f>
        <v/>
      </c>
      <c r="J22" s="15">
        <f>IF(OR($A22="",$D22="",$F22=""),"",IF($D22='القوائم'!$A$8,IF($G22="","",$G22-$A22),IF($D22='القوائم'!$A$5,$A22-IF($H22="",$F22,IF(AND(INDEX('النسخ'!$D$5:$D$14,MATCH($H22,'النسخ'!$A$5:$A$14,0))='القوائم'!$E$6,$G22&lt;&gt;""),$G22,$F22)),IF($G22="",$A22-$F22,$A22-$G22))))</f>
        <v/>
      </c>
      <c r="K22" s="14">
        <f>IF(OR($J22="",$I22=""),"",IF(OR($D22='القوائم'!$A$7,$D22='القوائم'!$A$9),"لا",IF($D22='القوائم'!$A$8,IF($J22&gt;=$I22,"نعم","لا"),IF($J22&lt;=$I22,"نعم","لا"))))</f>
        <v/>
      </c>
      <c r="L22" s="14">
        <f>IF($K22="","",IF($K22="لا","نعم","لا"))</f>
        <v/>
      </c>
      <c r="M22" s="9" t="n"/>
      <c r="N22" s="16" t="n"/>
      <c r="O22" s="14">
        <f>IF(OR($N22="",$H22=""),"",IF($N22=$H22,"نعم","لا"))</f>
        <v/>
      </c>
      <c r="P22" s="9" t="n"/>
      <c r="Q22" s="9" t="n"/>
      <c r="R22" s="17" t="n"/>
      <c r="S22" s="17" t="n"/>
      <c r="T22" s="9" t="n"/>
      <c r="U22" s="12" t="n"/>
      <c r="V22" s="5">
        <f>IF($A22="","",IF($U22&lt;&gt;"","مغلق",IF($P22="",IF($L22="نعم","بانتظار المسؤول","مفتوح"),"محسوم")))</f>
        <v/>
      </c>
      <c r="W22" s="9" t="n"/>
    </row>
    <row r="23">
      <c r="A23" s="12" t="n"/>
      <c r="B23" s="9" t="n"/>
      <c r="C23" s="13" t="n"/>
      <c r="D23" s="9" t="n"/>
      <c r="E23" s="9" t="n"/>
      <c r="F23" s="12" t="n"/>
      <c r="G23" s="12" t="n"/>
      <c r="H23" s="14">
        <f>IF($F23="","",IF(COUNTIF('النسخ'!$B$5:$B$14,"&lt;="&amp;$F23)=0,"",INDEX('النسخ'!$A$5:$A$14,COUNTIF('النسخ'!$B$5:$B$14,"&lt;="&amp;$F23))))</f>
        <v/>
      </c>
      <c r="I23" s="15">
        <f>IF(OR($D23="",$H23=""),"",IF($D23='القوائم'!$A$5,INDEX('النسخ'!$C$5:$C$14,MATCH($H23,'النسخ'!$A$5:$A$14,0)),IF($D23='القوائم'!$A$6,INDEX('النسخ'!$E$5:$E$14,MATCH($H23,'النسخ'!$A$5:$A$14,0)),IF($D23='القوائم'!$A$8,INDEX('النسخ'!$F$5:$F$14,MATCH($H23,'النسخ'!$A$5:$A$14,0)),0))))</f>
        <v/>
      </c>
      <c r="J23" s="15">
        <f>IF(OR($A23="",$D23="",$F23=""),"",IF($D23='القوائم'!$A$8,IF($G23="","",$G23-$A23),IF($D23='القوائم'!$A$5,$A23-IF($H23="",$F23,IF(AND(INDEX('النسخ'!$D$5:$D$14,MATCH($H23,'النسخ'!$A$5:$A$14,0))='القوائم'!$E$6,$G23&lt;&gt;""),$G23,$F23)),IF($G23="",$A23-$F23,$A23-$G23))))</f>
        <v/>
      </c>
      <c r="K23" s="14">
        <f>IF(OR($J23="",$I23=""),"",IF(OR($D23='القوائم'!$A$7,$D23='القوائم'!$A$9),"لا",IF($D23='القوائم'!$A$8,IF($J23&gt;=$I23,"نعم","لا"),IF($J23&lt;=$I23,"نعم","لا"))))</f>
        <v/>
      </c>
      <c r="L23" s="14">
        <f>IF($K23="","",IF($K23="لا","نعم","لا"))</f>
        <v/>
      </c>
      <c r="M23" s="9" t="n"/>
      <c r="N23" s="16" t="n"/>
      <c r="O23" s="14">
        <f>IF(OR($N23="",$H23=""),"",IF($N23=$H23,"نعم","لا"))</f>
        <v/>
      </c>
      <c r="P23" s="9" t="n"/>
      <c r="Q23" s="9" t="n"/>
      <c r="R23" s="17" t="n"/>
      <c r="S23" s="17" t="n"/>
      <c r="T23" s="9" t="n"/>
      <c r="U23" s="12" t="n"/>
      <c r="V23" s="5">
        <f>IF($A23="","",IF($U23&lt;&gt;"","مغلق",IF($P23="",IF($L23="نعم","بانتظار المسؤول","مفتوح"),"محسوم")))</f>
        <v/>
      </c>
      <c r="W23" s="9" t="n"/>
    </row>
    <row r="24">
      <c r="A24" s="12" t="n"/>
      <c r="B24" s="9" t="n"/>
      <c r="C24" s="13" t="n"/>
      <c r="D24" s="9" t="n"/>
      <c r="E24" s="9" t="n"/>
      <c r="F24" s="12" t="n"/>
      <c r="G24" s="12" t="n"/>
      <c r="H24" s="14">
        <f>IF($F24="","",IF(COUNTIF('النسخ'!$B$5:$B$14,"&lt;="&amp;$F24)=0,"",INDEX('النسخ'!$A$5:$A$14,COUNTIF('النسخ'!$B$5:$B$14,"&lt;="&amp;$F24))))</f>
        <v/>
      </c>
      <c r="I24" s="15">
        <f>IF(OR($D24="",$H24=""),"",IF($D24='القوائم'!$A$5,INDEX('النسخ'!$C$5:$C$14,MATCH($H24,'النسخ'!$A$5:$A$14,0)),IF($D24='القوائم'!$A$6,INDEX('النسخ'!$E$5:$E$14,MATCH($H24,'النسخ'!$A$5:$A$14,0)),IF($D24='القوائم'!$A$8,INDEX('النسخ'!$F$5:$F$14,MATCH($H24,'النسخ'!$A$5:$A$14,0)),0))))</f>
        <v/>
      </c>
      <c r="J24" s="15">
        <f>IF(OR($A24="",$D24="",$F24=""),"",IF($D24='القوائم'!$A$8,IF($G24="","",$G24-$A24),IF($D24='القوائم'!$A$5,$A24-IF($H24="",$F24,IF(AND(INDEX('النسخ'!$D$5:$D$14,MATCH($H24,'النسخ'!$A$5:$A$14,0))='القوائم'!$E$6,$G24&lt;&gt;""),$G24,$F24)),IF($G24="",$A24-$F24,$A24-$G24))))</f>
        <v/>
      </c>
      <c r="K24" s="14">
        <f>IF(OR($J24="",$I24=""),"",IF(OR($D24='القوائم'!$A$7,$D24='القوائم'!$A$9),"لا",IF($D24='القوائم'!$A$8,IF($J24&gt;=$I24,"نعم","لا"),IF($J24&lt;=$I24,"نعم","لا"))))</f>
        <v/>
      </c>
      <c r="L24" s="14">
        <f>IF($K24="","",IF($K24="لا","نعم","لا"))</f>
        <v/>
      </c>
      <c r="M24" s="9" t="n"/>
      <c r="N24" s="16" t="n"/>
      <c r="O24" s="14">
        <f>IF(OR($N24="",$H24=""),"",IF($N24=$H24,"نعم","لا"))</f>
        <v/>
      </c>
      <c r="P24" s="9" t="n"/>
      <c r="Q24" s="9" t="n"/>
      <c r="R24" s="17" t="n"/>
      <c r="S24" s="17" t="n"/>
      <c r="T24" s="9" t="n"/>
      <c r="U24" s="12" t="n"/>
      <c r="V24" s="5">
        <f>IF($A24="","",IF($U24&lt;&gt;"","مغلق",IF($P24="",IF($L24="نعم","بانتظار المسؤول","مفتوح"),"محسوم")))</f>
        <v/>
      </c>
      <c r="W24" s="9" t="n"/>
    </row>
    <row r="25">
      <c r="A25" s="12" t="n"/>
      <c r="B25" s="9" t="n"/>
      <c r="C25" s="13" t="n"/>
      <c r="D25" s="9" t="n"/>
      <c r="E25" s="9" t="n"/>
      <c r="F25" s="12" t="n"/>
      <c r="G25" s="12" t="n"/>
      <c r="H25" s="14">
        <f>IF($F25="","",IF(COUNTIF('النسخ'!$B$5:$B$14,"&lt;="&amp;$F25)=0,"",INDEX('النسخ'!$A$5:$A$14,COUNTIF('النسخ'!$B$5:$B$14,"&lt;="&amp;$F25))))</f>
        <v/>
      </c>
      <c r="I25" s="15">
        <f>IF(OR($D25="",$H25=""),"",IF($D25='القوائم'!$A$5,INDEX('النسخ'!$C$5:$C$14,MATCH($H25,'النسخ'!$A$5:$A$14,0)),IF($D25='القوائم'!$A$6,INDEX('النسخ'!$E$5:$E$14,MATCH($H25,'النسخ'!$A$5:$A$14,0)),IF($D25='القوائم'!$A$8,INDEX('النسخ'!$F$5:$F$14,MATCH($H25,'النسخ'!$A$5:$A$14,0)),0))))</f>
        <v/>
      </c>
      <c r="J25" s="15">
        <f>IF(OR($A25="",$D25="",$F25=""),"",IF($D25='القوائم'!$A$8,IF($G25="","",$G25-$A25),IF($D25='القوائم'!$A$5,$A25-IF($H25="",$F25,IF(AND(INDEX('النسخ'!$D$5:$D$14,MATCH($H25,'النسخ'!$A$5:$A$14,0))='القوائم'!$E$6,$G25&lt;&gt;""),$G25,$F25)),IF($G25="",$A25-$F25,$A25-$G25))))</f>
        <v/>
      </c>
      <c r="K25" s="14">
        <f>IF(OR($J25="",$I25=""),"",IF(OR($D25='القوائم'!$A$7,$D25='القوائم'!$A$9),"لا",IF($D25='القوائم'!$A$8,IF($J25&gt;=$I25,"نعم","لا"),IF($J25&lt;=$I25,"نعم","لا"))))</f>
        <v/>
      </c>
      <c r="L25" s="14">
        <f>IF($K25="","",IF($K25="لا","نعم","لا"))</f>
        <v/>
      </c>
      <c r="M25" s="9" t="n"/>
      <c r="N25" s="16" t="n"/>
      <c r="O25" s="14">
        <f>IF(OR($N25="",$H25=""),"",IF($N25=$H25,"نعم","لا"))</f>
        <v/>
      </c>
      <c r="P25" s="9" t="n"/>
      <c r="Q25" s="9" t="n"/>
      <c r="R25" s="17" t="n"/>
      <c r="S25" s="17" t="n"/>
      <c r="T25" s="9" t="n"/>
      <c r="U25" s="12" t="n"/>
      <c r="V25" s="5">
        <f>IF($A25="","",IF($U25&lt;&gt;"","مغلق",IF($P25="",IF($L25="نعم","بانتظار المسؤول","مفتوح"),"محسوم")))</f>
        <v/>
      </c>
      <c r="W25" s="9" t="n"/>
    </row>
    <row r="26">
      <c r="A26" s="12" t="n"/>
      <c r="B26" s="9" t="n"/>
      <c r="C26" s="13" t="n"/>
      <c r="D26" s="9" t="n"/>
      <c r="E26" s="9" t="n"/>
      <c r="F26" s="12" t="n"/>
      <c r="G26" s="12" t="n"/>
      <c r="H26" s="14">
        <f>IF($F26="","",IF(COUNTIF('النسخ'!$B$5:$B$14,"&lt;="&amp;$F26)=0,"",INDEX('النسخ'!$A$5:$A$14,COUNTIF('النسخ'!$B$5:$B$14,"&lt;="&amp;$F26))))</f>
        <v/>
      </c>
      <c r="I26" s="15">
        <f>IF(OR($D26="",$H26=""),"",IF($D26='القوائم'!$A$5,INDEX('النسخ'!$C$5:$C$14,MATCH($H26,'النسخ'!$A$5:$A$14,0)),IF($D26='القوائم'!$A$6,INDEX('النسخ'!$E$5:$E$14,MATCH($H26,'النسخ'!$A$5:$A$14,0)),IF($D26='القوائم'!$A$8,INDEX('النسخ'!$F$5:$F$14,MATCH($H26,'النسخ'!$A$5:$A$14,0)),0))))</f>
        <v/>
      </c>
      <c r="J26" s="15">
        <f>IF(OR($A26="",$D26="",$F26=""),"",IF($D26='القوائم'!$A$8,IF($G26="","",$G26-$A26),IF($D26='القوائم'!$A$5,$A26-IF($H26="",$F26,IF(AND(INDEX('النسخ'!$D$5:$D$14,MATCH($H26,'النسخ'!$A$5:$A$14,0))='القوائم'!$E$6,$G26&lt;&gt;""),$G26,$F26)),IF($G26="",$A26-$F26,$A26-$G26))))</f>
        <v/>
      </c>
      <c r="K26" s="14">
        <f>IF(OR($J26="",$I26=""),"",IF(OR($D26='القوائم'!$A$7,$D26='القوائم'!$A$9),"لا",IF($D26='القوائم'!$A$8,IF($J26&gt;=$I26,"نعم","لا"),IF($J26&lt;=$I26,"نعم","لا"))))</f>
        <v/>
      </c>
      <c r="L26" s="14">
        <f>IF($K26="","",IF($K26="لا","نعم","لا"))</f>
        <v/>
      </c>
      <c r="M26" s="9" t="n"/>
      <c r="N26" s="16" t="n"/>
      <c r="O26" s="14">
        <f>IF(OR($N26="",$H26=""),"",IF($N26=$H26,"نعم","لا"))</f>
        <v/>
      </c>
      <c r="P26" s="9" t="n"/>
      <c r="Q26" s="9" t="n"/>
      <c r="R26" s="17" t="n"/>
      <c r="S26" s="17" t="n"/>
      <c r="T26" s="9" t="n"/>
      <c r="U26" s="12" t="n"/>
      <c r="V26" s="5">
        <f>IF($A26="","",IF($U26&lt;&gt;"","مغلق",IF($P26="",IF($L26="نعم","بانتظار المسؤول","مفتوح"),"محسوم")))</f>
        <v/>
      </c>
      <c r="W26" s="9" t="n"/>
    </row>
    <row r="27">
      <c r="A27" s="12" t="n"/>
      <c r="B27" s="9" t="n"/>
      <c r="C27" s="13" t="n"/>
      <c r="D27" s="9" t="n"/>
      <c r="E27" s="9" t="n"/>
      <c r="F27" s="12" t="n"/>
      <c r="G27" s="12" t="n"/>
      <c r="H27" s="14">
        <f>IF($F27="","",IF(COUNTIF('النسخ'!$B$5:$B$14,"&lt;="&amp;$F27)=0,"",INDEX('النسخ'!$A$5:$A$14,COUNTIF('النسخ'!$B$5:$B$14,"&lt;="&amp;$F27))))</f>
        <v/>
      </c>
      <c r="I27" s="15">
        <f>IF(OR($D27="",$H27=""),"",IF($D27='القوائم'!$A$5,INDEX('النسخ'!$C$5:$C$14,MATCH($H27,'النسخ'!$A$5:$A$14,0)),IF($D27='القوائم'!$A$6,INDEX('النسخ'!$E$5:$E$14,MATCH($H27,'النسخ'!$A$5:$A$14,0)),IF($D27='القوائم'!$A$8,INDEX('النسخ'!$F$5:$F$14,MATCH($H27,'النسخ'!$A$5:$A$14,0)),0))))</f>
        <v/>
      </c>
      <c r="J27" s="15">
        <f>IF(OR($A27="",$D27="",$F27=""),"",IF($D27='القوائم'!$A$8,IF($G27="","",$G27-$A27),IF($D27='القوائم'!$A$5,$A27-IF($H27="",$F27,IF(AND(INDEX('النسخ'!$D$5:$D$14,MATCH($H27,'النسخ'!$A$5:$A$14,0))='القوائم'!$E$6,$G27&lt;&gt;""),$G27,$F27)),IF($G27="",$A27-$F27,$A27-$G27))))</f>
        <v/>
      </c>
      <c r="K27" s="14">
        <f>IF(OR($J27="",$I27=""),"",IF(OR($D27='القوائم'!$A$7,$D27='القوائم'!$A$9),"لا",IF($D27='القوائم'!$A$8,IF($J27&gt;=$I27,"نعم","لا"),IF($J27&lt;=$I27,"نعم","لا"))))</f>
        <v/>
      </c>
      <c r="L27" s="14">
        <f>IF($K27="","",IF($K27="لا","نعم","لا"))</f>
        <v/>
      </c>
      <c r="M27" s="9" t="n"/>
      <c r="N27" s="16" t="n"/>
      <c r="O27" s="14">
        <f>IF(OR($N27="",$H27=""),"",IF($N27=$H27,"نعم","لا"))</f>
        <v/>
      </c>
      <c r="P27" s="9" t="n"/>
      <c r="Q27" s="9" t="n"/>
      <c r="R27" s="17" t="n"/>
      <c r="S27" s="17" t="n"/>
      <c r="T27" s="9" t="n"/>
      <c r="U27" s="12" t="n"/>
      <c r="V27" s="5">
        <f>IF($A27="","",IF($U27&lt;&gt;"","مغلق",IF($P27="",IF($L27="نعم","بانتظار المسؤول","مفتوح"),"محسوم")))</f>
        <v/>
      </c>
      <c r="W27" s="9" t="n"/>
    </row>
    <row r="28">
      <c r="A28" s="12" t="n"/>
      <c r="B28" s="9" t="n"/>
      <c r="C28" s="13" t="n"/>
      <c r="D28" s="9" t="n"/>
      <c r="E28" s="9" t="n"/>
      <c r="F28" s="12" t="n"/>
      <c r="G28" s="12" t="n"/>
      <c r="H28" s="14">
        <f>IF($F28="","",IF(COUNTIF('النسخ'!$B$5:$B$14,"&lt;="&amp;$F28)=0,"",INDEX('النسخ'!$A$5:$A$14,COUNTIF('النسخ'!$B$5:$B$14,"&lt;="&amp;$F28))))</f>
        <v/>
      </c>
      <c r="I28" s="15">
        <f>IF(OR($D28="",$H28=""),"",IF($D28='القوائم'!$A$5,INDEX('النسخ'!$C$5:$C$14,MATCH($H28,'النسخ'!$A$5:$A$14,0)),IF($D28='القوائم'!$A$6,INDEX('النسخ'!$E$5:$E$14,MATCH($H28,'النسخ'!$A$5:$A$14,0)),IF($D28='القوائم'!$A$8,INDEX('النسخ'!$F$5:$F$14,MATCH($H28,'النسخ'!$A$5:$A$14,0)),0))))</f>
        <v/>
      </c>
      <c r="J28" s="15">
        <f>IF(OR($A28="",$D28="",$F28=""),"",IF($D28='القوائم'!$A$8,IF($G28="","",$G28-$A28),IF($D28='القوائم'!$A$5,$A28-IF($H28="",$F28,IF(AND(INDEX('النسخ'!$D$5:$D$14,MATCH($H28,'النسخ'!$A$5:$A$14,0))='القوائم'!$E$6,$G28&lt;&gt;""),$G28,$F28)),IF($G28="",$A28-$F28,$A28-$G28))))</f>
        <v/>
      </c>
      <c r="K28" s="14">
        <f>IF(OR($J28="",$I28=""),"",IF(OR($D28='القوائم'!$A$7,$D28='القوائم'!$A$9),"لا",IF($D28='القوائم'!$A$8,IF($J28&gt;=$I28,"نعم","لا"),IF($J28&lt;=$I28,"نعم","لا"))))</f>
        <v/>
      </c>
      <c r="L28" s="14">
        <f>IF($K28="","",IF($K28="لا","نعم","لا"))</f>
        <v/>
      </c>
      <c r="M28" s="9" t="n"/>
      <c r="N28" s="16" t="n"/>
      <c r="O28" s="14">
        <f>IF(OR($N28="",$H28=""),"",IF($N28=$H28,"نعم","لا"))</f>
        <v/>
      </c>
      <c r="P28" s="9" t="n"/>
      <c r="Q28" s="9" t="n"/>
      <c r="R28" s="17" t="n"/>
      <c r="S28" s="17" t="n"/>
      <c r="T28" s="9" t="n"/>
      <c r="U28" s="12" t="n"/>
      <c r="V28" s="5">
        <f>IF($A28="","",IF($U28&lt;&gt;"","مغلق",IF($P28="",IF($L28="نعم","بانتظار المسؤول","مفتوح"),"محسوم")))</f>
        <v/>
      </c>
      <c r="W28" s="9" t="n"/>
    </row>
    <row r="29">
      <c r="A29" s="12" t="n"/>
      <c r="B29" s="9" t="n"/>
      <c r="C29" s="13" t="n"/>
      <c r="D29" s="9" t="n"/>
      <c r="E29" s="9" t="n"/>
      <c r="F29" s="12" t="n"/>
      <c r="G29" s="12" t="n"/>
      <c r="H29" s="14">
        <f>IF($F29="","",IF(COUNTIF('النسخ'!$B$5:$B$14,"&lt;="&amp;$F29)=0,"",INDEX('النسخ'!$A$5:$A$14,COUNTIF('النسخ'!$B$5:$B$14,"&lt;="&amp;$F29))))</f>
        <v/>
      </c>
      <c r="I29" s="15">
        <f>IF(OR($D29="",$H29=""),"",IF($D29='القوائم'!$A$5,INDEX('النسخ'!$C$5:$C$14,MATCH($H29,'النسخ'!$A$5:$A$14,0)),IF($D29='القوائم'!$A$6,INDEX('النسخ'!$E$5:$E$14,MATCH($H29,'النسخ'!$A$5:$A$14,0)),IF($D29='القوائم'!$A$8,INDEX('النسخ'!$F$5:$F$14,MATCH($H29,'النسخ'!$A$5:$A$14,0)),0))))</f>
        <v/>
      </c>
      <c r="J29" s="15">
        <f>IF(OR($A29="",$D29="",$F29=""),"",IF($D29='القوائم'!$A$8,IF($G29="","",$G29-$A29),IF($D29='القوائم'!$A$5,$A29-IF($H29="",$F29,IF(AND(INDEX('النسخ'!$D$5:$D$14,MATCH($H29,'النسخ'!$A$5:$A$14,0))='القوائم'!$E$6,$G29&lt;&gt;""),$G29,$F29)),IF($G29="",$A29-$F29,$A29-$G29))))</f>
        <v/>
      </c>
      <c r="K29" s="14">
        <f>IF(OR($J29="",$I29=""),"",IF(OR($D29='القوائم'!$A$7,$D29='القوائم'!$A$9),"لا",IF($D29='القوائم'!$A$8,IF($J29&gt;=$I29,"نعم","لا"),IF($J29&lt;=$I29,"نعم","لا"))))</f>
        <v/>
      </c>
      <c r="L29" s="14">
        <f>IF($K29="","",IF($K29="لا","نعم","لا"))</f>
        <v/>
      </c>
      <c r="M29" s="9" t="n"/>
      <c r="N29" s="16" t="n"/>
      <c r="O29" s="14">
        <f>IF(OR($N29="",$H29=""),"",IF($N29=$H29,"نعم","لا"))</f>
        <v/>
      </c>
      <c r="P29" s="9" t="n"/>
      <c r="Q29" s="9" t="n"/>
      <c r="R29" s="17" t="n"/>
      <c r="S29" s="17" t="n"/>
      <c r="T29" s="9" t="n"/>
      <c r="U29" s="12" t="n"/>
      <c r="V29" s="5">
        <f>IF($A29="","",IF($U29&lt;&gt;"","مغلق",IF($P29="",IF($L29="نعم","بانتظار المسؤول","مفتوح"),"محسوم")))</f>
        <v/>
      </c>
      <c r="W29" s="9" t="n"/>
    </row>
    <row r="30">
      <c r="A30" s="12" t="n"/>
      <c r="B30" s="9" t="n"/>
      <c r="C30" s="13" t="n"/>
      <c r="D30" s="9" t="n"/>
      <c r="E30" s="9" t="n"/>
      <c r="F30" s="12" t="n"/>
      <c r="G30" s="12" t="n"/>
      <c r="H30" s="14">
        <f>IF($F30="","",IF(COUNTIF('النسخ'!$B$5:$B$14,"&lt;="&amp;$F30)=0,"",INDEX('النسخ'!$A$5:$A$14,COUNTIF('النسخ'!$B$5:$B$14,"&lt;="&amp;$F30))))</f>
        <v/>
      </c>
      <c r="I30" s="15">
        <f>IF(OR($D30="",$H30=""),"",IF($D30='القوائم'!$A$5,INDEX('النسخ'!$C$5:$C$14,MATCH($H30,'النسخ'!$A$5:$A$14,0)),IF($D30='القوائم'!$A$6,INDEX('النسخ'!$E$5:$E$14,MATCH($H30,'النسخ'!$A$5:$A$14,0)),IF($D30='القوائم'!$A$8,INDEX('النسخ'!$F$5:$F$14,MATCH($H30,'النسخ'!$A$5:$A$14,0)),0))))</f>
        <v/>
      </c>
      <c r="J30" s="15">
        <f>IF(OR($A30="",$D30="",$F30=""),"",IF($D30='القوائم'!$A$8,IF($G30="","",$G30-$A30),IF($D30='القوائم'!$A$5,$A30-IF($H30="",$F30,IF(AND(INDEX('النسخ'!$D$5:$D$14,MATCH($H30,'النسخ'!$A$5:$A$14,0))='القوائم'!$E$6,$G30&lt;&gt;""),$G30,$F30)),IF($G30="",$A30-$F30,$A30-$G30))))</f>
        <v/>
      </c>
      <c r="K30" s="14">
        <f>IF(OR($J30="",$I30=""),"",IF(OR($D30='القوائم'!$A$7,$D30='القوائم'!$A$9),"لا",IF($D30='القوائم'!$A$8,IF($J30&gt;=$I30,"نعم","لا"),IF($J30&lt;=$I30,"نعم","لا"))))</f>
        <v/>
      </c>
      <c r="L30" s="14">
        <f>IF($K30="","",IF($K30="لا","نعم","لا"))</f>
        <v/>
      </c>
      <c r="M30" s="9" t="n"/>
      <c r="N30" s="16" t="n"/>
      <c r="O30" s="14">
        <f>IF(OR($N30="",$H30=""),"",IF($N30=$H30,"نعم","لا"))</f>
        <v/>
      </c>
      <c r="P30" s="9" t="n"/>
      <c r="Q30" s="9" t="n"/>
      <c r="R30" s="17" t="n"/>
      <c r="S30" s="17" t="n"/>
      <c r="T30" s="9" t="n"/>
      <c r="U30" s="12" t="n"/>
      <c r="V30" s="5">
        <f>IF($A30="","",IF($U30&lt;&gt;"","مغلق",IF($P30="",IF($L30="نعم","بانتظار المسؤول","مفتوح"),"محسوم")))</f>
        <v/>
      </c>
      <c r="W30" s="9" t="n"/>
    </row>
    <row r="31">
      <c r="A31" s="12" t="n"/>
      <c r="B31" s="9" t="n"/>
      <c r="C31" s="13" t="n"/>
      <c r="D31" s="9" t="n"/>
      <c r="E31" s="9" t="n"/>
      <c r="F31" s="12" t="n"/>
      <c r="G31" s="12" t="n"/>
      <c r="H31" s="14">
        <f>IF($F31="","",IF(COUNTIF('النسخ'!$B$5:$B$14,"&lt;="&amp;$F31)=0,"",INDEX('النسخ'!$A$5:$A$14,COUNTIF('النسخ'!$B$5:$B$14,"&lt;="&amp;$F31))))</f>
        <v/>
      </c>
      <c r="I31" s="15">
        <f>IF(OR($D31="",$H31=""),"",IF($D31='القوائم'!$A$5,INDEX('النسخ'!$C$5:$C$14,MATCH($H31,'النسخ'!$A$5:$A$14,0)),IF($D31='القوائم'!$A$6,INDEX('النسخ'!$E$5:$E$14,MATCH($H31,'النسخ'!$A$5:$A$14,0)),IF($D31='القوائم'!$A$8,INDEX('النسخ'!$F$5:$F$14,MATCH($H31,'النسخ'!$A$5:$A$14,0)),0))))</f>
        <v/>
      </c>
      <c r="J31" s="15">
        <f>IF(OR($A31="",$D31="",$F31=""),"",IF($D31='القوائم'!$A$8,IF($G31="","",$G31-$A31),IF($D31='القوائم'!$A$5,$A31-IF($H31="",$F31,IF(AND(INDEX('النسخ'!$D$5:$D$14,MATCH($H31,'النسخ'!$A$5:$A$14,0))='القوائم'!$E$6,$G31&lt;&gt;""),$G31,$F31)),IF($G31="",$A31-$F31,$A31-$G31))))</f>
        <v/>
      </c>
      <c r="K31" s="14">
        <f>IF(OR($J31="",$I31=""),"",IF(OR($D31='القوائم'!$A$7,$D31='القوائم'!$A$9),"لا",IF($D31='القوائم'!$A$8,IF($J31&gt;=$I31,"نعم","لا"),IF($J31&lt;=$I31,"نعم","لا"))))</f>
        <v/>
      </c>
      <c r="L31" s="14">
        <f>IF($K31="","",IF($K31="لا","نعم","لا"))</f>
        <v/>
      </c>
      <c r="M31" s="9" t="n"/>
      <c r="N31" s="16" t="n"/>
      <c r="O31" s="14">
        <f>IF(OR($N31="",$H31=""),"",IF($N31=$H31,"نعم","لا"))</f>
        <v/>
      </c>
      <c r="P31" s="9" t="n"/>
      <c r="Q31" s="9" t="n"/>
      <c r="R31" s="17" t="n"/>
      <c r="S31" s="17" t="n"/>
      <c r="T31" s="9" t="n"/>
      <c r="U31" s="12" t="n"/>
      <c r="V31" s="5">
        <f>IF($A31="","",IF($U31&lt;&gt;"","مغلق",IF($P31="",IF($L31="نعم","بانتظار المسؤول","مفتوح"),"محسوم")))</f>
        <v/>
      </c>
      <c r="W31" s="9" t="n"/>
    </row>
    <row r="32">
      <c r="A32" s="12" t="n"/>
      <c r="B32" s="9" t="n"/>
      <c r="C32" s="13" t="n"/>
      <c r="D32" s="9" t="n"/>
      <c r="E32" s="9" t="n"/>
      <c r="F32" s="12" t="n"/>
      <c r="G32" s="12" t="n"/>
      <c r="H32" s="14">
        <f>IF($F32="","",IF(COUNTIF('النسخ'!$B$5:$B$14,"&lt;="&amp;$F32)=0,"",INDEX('النسخ'!$A$5:$A$14,COUNTIF('النسخ'!$B$5:$B$14,"&lt;="&amp;$F32))))</f>
        <v/>
      </c>
      <c r="I32" s="15">
        <f>IF(OR($D32="",$H32=""),"",IF($D32='القوائم'!$A$5,INDEX('النسخ'!$C$5:$C$14,MATCH($H32,'النسخ'!$A$5:$A$14,0)),IF($D32='القوائم'!$A$6,INDEX('النسخ'!$E$5:$E$14,MATCH($H32,'النسخ'!$A$5:$A$14,0)),IF($D32='القوائم'!$A$8,INDEX('النسخ'!$F$5:$F$14,MATCH($H32,'النسخ'!$A$5:$A$14,0)),0))))</f>
        <v/>
      </c>
      <c r="J32" s="15">
        <f>IF(OR($A32="",$D32="",$F32=""),"",IF($D32='القوائم'!$A$8,IF($G32="","",$G32-$A32),IF($D32='القوائم'!$A$5,$A32-IF($H32="",$F32,IF(AND(INDEX('النسخ'!$D$5:$D$14,MATCH($H32,'النسخ'!$A$5:$A$14,0))='القوائم'!$E$6,$G32&lt;&gt;""),$G32,$F32)),IF($G32="",$A32-$F32,$A32-$G32))))</f>
        <v/>
      </c>
      <c r="K32" s="14">
        <f>IF(OR($J32="",$I32=""),"",IF(OR($D32='القوائم'!$A$7,$D32='القوائم'!$A$9),"لا",IF($D32='القوائم'!$A$8,IF($J32&gt;=$I32,"نعم","لا"),IF($J32&lt;=$I32,"نعم","لا"))))</f>
        <v/>
      </c>
      <c r="L32" s="14">
        <f>IF($K32="","",IF($K32="لا","نعم","لا"))</f>
        <v/>
      </c>
      <c r="M32" s="9" t="n"/>
      <c r="N32" s="16" t="n"/>
      <c r="O32" s="14">
        <f>IF(OR($N32="",$H32=""),"",IF($N32=$H32,"نعم","لا"))</f>
        <v/>
      </c>
      <c r="P32" s="9" t="n"/>
      <c r="Q32" s="9" t="n"/>
      <c r="R32" s="17" t="n"/>
      <c r="S32" s="17" t="n"/>
      <c r="T32" s="9" t="n"/>
      <c r="U32" s="12" t="n"/>
      <c r="V32" s="5">
        <f>IF($A32="","",IF($U32&lt;&gt;"","مغلق",IF($P32="",IF($L32="نعم","بانتظار المسؤول","مفتوح"),"محسوم")))</f>
        <v/>
      </c>
      <c r="W32" s="9" t="n"/>
    </row>
    <row r="33">
      <c r="A33" s="12" t="n"/>
      <c r="B33" s="9" t="n"/>
      <c r="C33" s="13" t="n"/>
      <c r="D33" s="9" t="n"/>
      <c r="E33" s="9" t="n"/>
      <c r="F33" s="12" t="n"/>
      <c r="G33" s="12" t="n"/>
      <c r="H33" s="14">
        <f>IF($F33="","",IF(COUNTIF('النسخ'!$B$5:$B$14,"&lt;="&amp;$F33)=0,"",INDEX('النسخ'!$A$5:$A$14,COUNTIF('النسخ'!$B$5:$B$14,"&lt;="&amp;$F33))))</f>
        <v/>
      </c>
      <c r="I33" s="15">
        <f>IF(OR($D33="",$H33=""),"",IF($D33='القوائم'!$A$5,INDEX('النسخ'!$C$5:$C$14,MATCH($H33,'النسخ'!$A$5:$A$14,0)),IF($D33='القوائم'!$A$6,INDEX('النسخ'!$E$5:$E$14,MATCH($H33,'النسخ'!$A$5:$A$14,0)),IF($D33='القوائم'!$A$8,INDEX('النسخ'!$F$5:$F$14,MATCH($H33,'النسخ'!$A$5:$A$14,0)),0))))</f>
        <v/>
      </c>
      <c r="J33" s="15">
        <f>IF(OR($A33="",$D33="",$F33=""),"",IF($D33='القوائم'!$A$8,IF($G33="","",$G33-$A33),IF($D33='القوائم'!$A$5,$A33-IF($H33="",$F33,IF(AND(INDEX('النسخ'!$D$5:$D$14,MATCH($H33,'النسخ'!$A$5:$A$14,0))='القوائم'!$E$6,$G33&lt;&gt;""),$G33,$F33)),IF($G33="",$A33-$F33,$A33-$G33))))</f>
        <v/>
      </c>
      <c r="K33" s="14">
        <f>IF(OR($J33="",$I33=""),"",IF(OR($D33='القوائم'!$A$7,$D33='القوائم'!$A$9),"لا",IF($D33='القوائم'!$A$8,IF($J33&gt;=$I33,"نعم","لا"),IF($J33&lt;=$I33,"نعم","لا"))))</f>
        <v/>
      </c>
      <c r="L33" s="14">
        <f>IF($K33="","",IF($K33="لا","نعم","لا"))</f>
        <v/>
      </c>
      <c r="M33" s="9" t="n"/>
      <c r="N33" s="16" t="n"/>
      <c r="O33" s="14">
        <f>IF(OR($N33="",$H33=""),"",IF($N33=$H33,"نعم","لا"))</f>
        <v/>
      </c>
      <c r="P33" s="9" t="n"/>
      <c r="Q33" s="9" t="n"/>
      <c r="R33" s="17" t="n"/>
      <c r="S33" s="17" t="n"/>
      <c r="T33" s="9" t="n"/>
      <c r="U33" s="12" t="n"/>
      <c r="V33" s="5">
        <f>IF($A33="","",IF($U33&lt;&gt;"","مغلق",IF($P33="",IF($L33="نعم","بانتظار المسؤول","مفتوح"),"محسوم")))</f>
        <v/>
      </c>
      <c r="W33" s="9" t="n"/>
    </row>
    <row r="34">
      <c r="A34" s="12" t="n"/>
      <c r="B34" s="9" t="n"/>
      <c r="C34" s="13" t="n"/>
      <c r="D34" s="9" t="n"/>
      <c r="E34" s="9" t="n"/>
      <c r="F34" s="12" t="n"/>
      <c r="G34" s="12" t="n"/>
      <c r="H34" s="14">
        <f>IF($F34="","",IF(COUNTIF('النسخ'!$B$5:$B$14,"&lt;="&amp;$F34)=0,"",INDEX('النسخ'!$A$5:$A$14,COUNTIF('النسخ'!$B$5:$B$14,"&lt;="&amp;$F34))))</f>
        <v/>
      </c>
      <c r="I34" s="15">
        <f>IF(OR($D34="",$H34=""),"",IF($D34='القوائم'!$A$5,INDEX('النسخ'!$C$5:$C$14,MATCH($H34,'النسخ'!$A$5:$A$14,0)),IF($D34='القوائم'!$A$6,INDEX('النسخ'!$E$5:$E$14,MATCH($H34,'النسخ'!$A$5:$A$14,0)),IF($D34='القوائم'!$A$8,INDEX('النسخ'!$F$5:$F$14,MATCH($H34,'النسخ'!$A$5:$A$14,0)),0))))</f>
        <v/>
      </c>
      <c r="J34" s="15">
        <f>IF(OR($A34="",$D34="",$F34=""),"",IF($D34='القوائم'!$A$8,IF($G34="","",$G34-$A34),IF($D34='القوائم'!$A$5,$A34-IF($H34="",$F34,IF(AND(INDEX('النسخ'!$D$5:$D$14,MATCH($H34,'النسخ'!$A$5:$A$14,0))='القوائم'!$E$6,$G34&lt;&gt;""),$G34,$F34)),IF($G34="",$A34-$F34,$A34-$G34))))</f>
        <v/>
      </c>
      <c r="K34" s="14">
        <f>IF(OR($J34="",$I34=""),"",IF(OR($D34='القوائم'!$A$7,$D34='القوائم'!$A$9),"لا",IF($D34='القوائم'!$A$8,IF($J34&gt;=$I34,"نعم","لا"),IF($J34&lt;=$I34,"نعم","لا"))))</f>
        <v/>
      </c>
      <c r="L34" s="14">
        <f>IF($K34="","",IF($K34="لا","نعم","لا"))</f>
        <v/>
      </c>
      <c r="M34" s="9" t="n"/>
      <c r="N34" s="16" t="n"/>
      <c r="O34" s="14">
        <f>IF(OR($N34="",$H34=""),"",IF($N34=$H34,"نعم","لا"))</f>
        <v/>
      </c>
      <c r="P34" s="9" t="n"/>
      <c r="Q34" s="9" t="n"/>
      <c r="R34" s="17" t="n"/>
      <c r="S34" s="17" t="n"/>
      <c r="T34" s="9" t="n"/>
      <c r="U34" s="12" t="n"/>
      <c r="V34" s="5">
        <f>IF($A34="","",IF($U34&lt;&gt;"","مغلق",IF($P34="",IF($L34="نعم","بانتظار المسؤول","مفتوح"),"محسوم")))</f>
        <v/>
      </c>
      <c r="W34" s="9" t="n"/>
    </row>
    <row r="35">
      <c r="A35" s="12" t="n"/>
      <c r="B35" s="9" t="n"/>
      <c r="C35" s="13" t="n"/>
      <c r="D35" s="9" t="n"/>
      <c r="E35" s="9" t="n"/>
      <c r="F35" s="12" t="n"/>
      <c r="G35" s="12" t="n"/>
      <c r="H35" s="14">
        <f>IF($F35="","",IF(COUNTIF('النسخ'!$B$5:$B$14,"&lt;="&amp;$F35)=0,"",INDEX('النسخ'!$A$5:$A$14,COUNTIF('النسخ'!$B$5:$B$14,"&lt;="&amp;$F35))))</f>
        <v/>
      </c>
      <c r="I35" s="15">
        <f>IF(OR($D35="",$H35=""),"",IF($D35='القوائم'!$A$5,INDEX('النسخ'!$C$5:$C$14,MATCH($H35,'النسخ'!$A$5:$A$14,0)),IF($D35='القوائم'!$A$6,INDEX('النسخ'!$E$5:$E$14,MATCH($H35,'النسخ'!$A$5:$A$14,0)),IF($D35='القوائم'!$A$8,INDEX('النسخ'!$F$5:$F$14,MATCH($H35,'النسخ'!$A$5:$A$14,0)),0))))</f>
        <v/>
      </c>
      <c r="J35" s="15">
        <f>IF(OR($A35="",$D35="",$F35=""),"",IF($D35='القوائم'!$A$8,IF($G35="","",$G35-$A35),IF($D35='القوائم'!$A$5,$A35-IF($H35="",$F35,IF(AND(INDEX('النسخ'!$D$5:$D$14,MATCH($H35,'النسخ'!$A$5:$A$14,0))='القوائم'!$E$6,$G35&lt;&gt;""),$G35,$F35)),IF($G35="",$A35-$F35,$A35-$G35))))</f>
        <v/>
      </c>
      <c r="K35" s="14">
        <f>IF(OR($J35="",$I35=""),"",IF(OR($D35='القوائم'!$A$7,$D35='القوائم'!$A$9),"لا",IF($D35='القوائم'!$A$8,IF($J35&gt;=$I35,"نعم","لا"),IF($J35&lt;=$I35,"نعم","لا"))))</f>
        <v/>
      </c>
      <c r="L35" s="14">
        <f>IF($K35="","",IF($K35="لا","نعم","لا"))</f>
        <v/>
      </c>
      <c r="M35" s="9" t="n"/>
      <c r="N35" s="16" t="n"/>
      <c r="O35" s="14">
        <f>IF(OR($N35="",$H35=""),"",IF($N35=$H35,"نعم","لا"))</f>
        <v/>
      </c>
      <c r="P35" s="9" t="n"/>
      <c r="Q35" s="9" t="n"/>
      <c r="R35" s="17" t="n"/>
      <c r="S35" s="17" t="n"/>
      <c r="T35" s="9" t="n"/>
      <c r="U35" s="12" t="n"/>
      <c r="V35" s="5">
        <f>IF($A35="","",IF($U35&lt;&gt;"","مغلق",IF($P35="",IF($L35="نعم","بانتظار المسؤول","مفتوح"),"محسوم")))</f>
        <v/>
      </c>
      <c r="W35" s="9" t="n"/>
    </row>
    <row r="36">
      <c r="A36" s="12" t="n"/>
      <c r="B36" s="9" t="n"/>
      <c r="C36" s="13" t="n"/>
      <c r="D36" s="9" t="n"/>
      <c r="E36" s="9" t="n"/>
      <c r="F36" s="12" t="n"/>
      <c r="G36" s="12" t="n"/>
      <c r="H36" s="14">
        <f>IF($F36="","",IF(COUNTIF('النسخ'!$B$5:$B$14,"&lt;="&amp;$F36)=0,"",INDEX('النسخ'!$A$5:$A$14,COUNTIF('النسخ'!$B$5:$B$14,"&lt;="&amp;$F36))))</f>
        <v/>
      </c>
      <c r="I36" s="15">
        <f>IF(OR($D36="",$H36=""),"",IF($D36='القوائم'!$A$5,INDEX('النسخ'!$C$5:$C$14,MATCH($H36,'النسخ'!$A$5:$A$14,0)),IF($D36='القوائم'!$A$6,INDEX('النسخ'!$E$5:$E$14,MATCH($H36,'النسخ'!$A$5:$A$14,0)),IF($D36='القوائم'!$A$8,INDEX('النسخ'!$F$5:$F$14,MATCH($H36,'النسخ'!$A$5:$A$14,0)),0))))</f>
        <v/>
      </c>
      <c r="J36" s="15">
        <f>IF(OR($A36="",$D36="",$F36=""),"",IF($D36='القوائم'!$A$8,IF($G36="","",$G36-$A36),IF($D36='القوائم'!$A$5,$A36-IF($H36="",$F36,IF(AND(INDEX('النسخ'!$D$5:$D$14,MATCH($H36,'النسخ'!$A$5:$A$14,0))='القوائم'!$E$6,$G36&lt;&gt;""),$G36,$F36)),IF($G36="",$A36-$F36,$A36-$G36))))</f>
        <v/>
      </c>
      <c r="K36" s="14">
        <f>IF(OR($J36="",$I36=""),"",IF(OR($D36='القوائم'!$A$7,$D36='القوائم'!$A$9),"لا",IF($D36='القوائم'!$A$8,IF($J36&gt;=$I36,"نعم","لا"),IF($J36&lt;=$I36,"نعم","لا"))))</f>
        <v/>
      </c>
      <c r="L36" s="14">
        <f>IF($K36="","",IF($K36="لا","نعم","لا"))</f>
        <v/>
      </c>
      <c r="M36" s="9" t="n"/>
      <c r="N36" s="16" t="n"/>
      <c r="O36" s="14">
        <f>IF(OR($N36="",$H36=""),"",IF($N36=$H36,"نعم","لا"))</f>
        <v/>
      </c>
      <c r="P36" s="9" t="n"/>
      <c r="Q36" s="9" t="n"/>
      <c r="R36" s="17" t="n"/>
      <c r="S36" s="17" t="n"/>
      <c r="T36" s="9" t="n"/>
      <c r="U36" s="12" t="n"/>
      <c r="V36" s="5">
        <f>IF($A36="","",IF($U36&lt;&gt;"","مغلق",IF($P36="",IF($L36="نعم","بانتظار المسؤول","مفتوح"),"محسوم")))</f>
        <v/>
      </c>
      <c r="W36" s="9" t="n"/>
    </row>
    <row r="37">
      <c r="A37" s="12" t="n"/>
      <c r="B37" s="9" t="n"/>
      <c r="C37" s="13" t="n"/>
      <c r="D37" s="9" t="n"/>
      <c r="E37" s="9" t="n"/>
      <c r="F37" s="12" t="n"/>
      <c r="G37" s="12" t="n"/>
      <c r="H37" s="14">
        <f>IF($F37="","",IF(COUNTIF('النسخ'!$B$5:$B$14,"&lt;="&amp;$F37)=0,"",INDEX('النسخ'!$A$5:$A$14,COUNTIF('النسخ'!$B$5:$B$14,"&lt;="&amp;$F37))))</f>
        <v/>
      </c>
      <c r="I37" s="15">
        <f>IF(OR($D37="",$H37=""),"",IF($D37='القوائم'!$A$5,INDEX('النسخ'!$C$5:$C$14,MATCH($H37,'النسخ'!$A$5:$A$14,0)),IF($D37='القوائم'!$A$6,INDEX('النسخ'!$E$5:$E$14,MATCH($H37,'النسخ'!$A$5:$A$14,0)),IF($D37='القوائم'!$A$8,INDEX('النسخ'!$F$5:$F$14,MATCH($H37,'النسخ'!$A$5:$A$14,0)),0))))</f>
        <v/>
      </c>
      <c r="J37" s="15">
        <f>IF(OR($A37="",$D37="",$F37=""),"",IF($D37='القوائم'!$A$8,IF($G37="","",$G37-$A37),IF($D37='القوائم'!$A$5,$A37-IF($H37="",$F37,IF(AND(INDEX('النسخ'!$D$5:$D$14,MATCH($H37,'النسخ'!$A$5:$A$14,0))='القوائم'!$E$6,$G37&lt;&gt;""),$G37,$F37)),IF($G37="",$A37-$F37,$A37-$G37))))</f>
        <v/>
      </c>
      <c r="K37" s="14">
        <f>IF(OR($J37="",$I37=""),"",IF(OR($D37='القوائم'!$A$7,$D37='القوائم'!$A$9),"لا",IF($D37='القوائم'!$A$8,IF($J37&gt;=$I37,"نعم","لا"),IF($J37&lt;=$I37,"نعم","لا"))))</f>
        <v/>
      </c>
      <c r="L37" s="14">
        <f>IF($K37="","",IF($K37="لا","نعم","لا"))</f>
        <v/>
      </c>
      <c r="M37" s="9" t="n"/>
      <c r="N37" s="16" t="n"/>
      <c r="O37" s="14">
        <f>IF(OR($N37="",$H37=""),"",IF($N37=$H37,"نعم","لا"))</f>
        <v/>
      </c>
      <c r="P37" s="9" t="n"/>
      <c r="Q37" s="9" t="n"/>
      <c r="R37" s="17" t="n"/>
      <c r="S37" s="17" t="n"/>
      <c r="T37" s="9" t="n"/>
      <c r="U37" s="12" t="n"/>
      <c r="V37" s="5">
        <f>IF($A37="","",IF($U37&lt;&gt;"","مغلق",IF($P37="",IF($L37="نعم","بانتظار المسؤول","مفتوح"),"محسوم")))</f>
        <v/>
      </c>
      <c r="W37" s="9" t="n"/>
    </row>
    <row r="38">
      <c r="A38" s="12" t="n"/>
      <c r="B38" s="9" t="n"/>
      <c r="C38" s="13" t="n"/>
      <c r="D38" s="9" t="n"/>
      <c r="E38" s="9" t="n"/>
      <c r="F38" s="12" t="n"/>
      <c r="G38" s="12" t="n"/>
      <c r="H38" s="14">
        <f>IF($F38="","",IF(COUNTIF('النسخ'!$B$5:$B$14,"&lt;="&amp;$F38)=0,"",INDEX('النسخ'!$A$5:$A$14,COUNTIF('النسخ'!$B$5:$B$14,"&lt;="&amp;$F38))))</f>
        <v/>
      </c>
      <c r="I38" s="15">
        <f>IF(OR($D38="",$H38=""),"",IF($D38='القوائم'!$A$5,INDEX('النسخ'!$C$5:$C$14,MATCH($H38,'النسخ'!$A$5:$A$14,0)),IF($D38='القوائم'!$A$6,INDEX('النسخ'!$E$5:$E$14,MATCH($H38,'النسخ'!$A$5:$A$14,0)),IF($D38='القوائم'!$A$8,INDEX('النسخ'!$F$5:$F$14,MATCH($H38,'النسخ'!$A$5:$A$14,0)),0))))</f>
        <v/>
      </c>
      <c r="J38" s="15">
        <f>IF(OR($A38="",$D38="",$F38=""),"",IF($D38='القوائم'!$A$8,IF($G38="","",$G38-$A38),IF($D38='القوائم'!$A$5,$A38-IF($H38="",$F38,IF(AND(INDEX('النسخ'!$D$5:$D$14,MATCH($H38,'النسخ'!$A$5:$A$14,0))='القوائم'!$E$6,$G38&lt;&gt;""),$G38,$F38)),IF($G38="",$A38-$F38,$A38-$G38))))</f>
        <v/>
      </c>
      <c r="K38" s="14">
        <f>IF(OR($J38="",$I38=""),"",IF(OR($D38='القوائم'!$A$7,$D38='القوائم'!$A$9),"لا",IF($D38='القوائم'!$A$8,IF($J38&gt;=$I38,"نعم","لا"),IF($J38&lt;=$I38,"نعم","لا"))))</f>
        <v/>
      </c>
      <c r="L38" s="14">
        <f>IF($K38="","",IF($K38="لا","نعم","لا"))</f>
        <v/>
      </c>
      <c r="M38" s="9" t="n"/>
      <c r="N38" s="16" t="n"/>
      <c r="O38" s="14">
        <f>IF(OR($N38="",$H38=""),"",IF($N38=$H38,"نعم","لا"))</f>
        <v/>
      </c>
      <c r="P38" s="9" t="n"/>
      <c r="Q38" s="9" t="n"/>
      <c r="R38" s="17" t="n"/>
      <c r="S38" s="17" t="n"/>
      <c r="T38" s="9" t="n"/>
      <c r="U38" s="12" t="n"/>
      <c r="V38" s="5">
        <f>IF($A38="","",IF($U38&lt;&gt;"","مغلق",IF($P38="",IF($L38="نعم","بانتظار المسؤول","مفتوح"),"محسوم")))</f>
        <v/>
      </c>
      <c r="W38" s="9" t="n"/>
    </row>
    <row r="39">
      <c r="A39" s="12" t="n"/>
      <c r="B39" s="9" t="n"/>
      <c r="C39" s="13" t="n"/>
      <c r="D39" s="9" t="n"/>
      <c r="E39" s="9" t="n"/>
      <c r="F39" s="12" t="n"/>
      <c r="G39" s="12" t="n"/>
      <c r="H39" s="14">
        <f>IF($F39="","",IF(COUNTIF('النسخ'!$B$5:$B$14,"&lt;="&amp;$F39)=0,"",INDEX('النسخ'!$A$5:$A$14,COUNTIF('النسخ'!$B$5:$B$14,"&lt;="&amp;$F39))))</f>
        <v/>
      </c>
      <c r="I39" s="15">
        <f>IF(OR($D39="",$H39=""),"",IF($D39='القوائم'!$A$5,INDEX('النسخ'!$C$5:$C$14,MATCH($H39,'النسخ'!$A$5:$A$14,0)),IF($D39='القوائم'!$A$6,INDEX('النسخ'!$E$5:$E$14,MATCH($H39,'النسخ'!$A$5:$A$14,0)),IF($D39='القوائم'!$A$8,INDEX('النسخ'!$F$5:$F$14,MATCH($H39,'النسخ'!$A$5:$A$14,0)),0))))</f>
        <v/>
      </c>
      <c r="J39" s="15">
        <f>IF(OR($A39="",$D39="",$F39=""),"",IF($D39='القوائم'!$A$8,IF($G39="","",$G39-$A39),IF($D39='القوائم'!$A$5,$A39-IF($H39="",$F39,IF(AND(INDEX('النسخ'!$D$5:$D$14,MATCH($H39,'النسخ'!$A$5:$A$14,0))='القوائم'!$E$6,$G39&lt;&gt;""),$G39,$F39)),IF($G39="",$A39-$F39,$A39-$G39))))</f>
        <v/>
      </c>
      <c r="K39" s="14">
        <f>IF(OR($J39="",$I39=""),"",IF(OR($D39='القوائم'!$A$7,$D39='القوائم'!$A$9),"لا",IF($D39='القوائم'!$A$8,IF($J39&gt;=$I39,"نعم","لا"),IF($J39&lt;=$I39,"نعم","لا"))))</f>
        <v/>
      </c>
      <c r="L39" s="14">
        <f>IF($K39="","",IF($K39="لا","نعم","لا"))</f>
        <v/>
      </c>
      <c r="M39" s="9" t="n"/>
      <c r="N39" s="16" t="n"/>
      <c r="O39" s="14">
        <f>IF(OR($N39="",$H39=""),"",IF($N39=$H39,"نعم","لا"))</f>
        <v/>
      </c>
      <c r="P39" s="9" t="n"/>
      <c r="Q39" s="9" t="n"/>
      <c r="R39" s="17" t="n"/>
      <c r="S39" s="17" t="n"/>
      <c r="T39" s="9" t="n"/>
      <c r="U39" s="12" t="n"/>
      <c r="V39" s="5">
        <f>IF($A39="","",IF($U39&lt;&gt;"","مغلق",IF($P39="",IF($L39="نعم","بانتظار المسؤول","مفتوح"),"محسوم")))</f>
        <v/>
      </c>
      <c r="W39" s="9" t="n"/>
    </row>
    <row r="40">
      <c r="A40" s="12" t="n"/>
      <c r="B40" s="9" t="n"/>
      <c r="C40" s="13" t="n"/>
      <c r="D40" s="9" t="n"/>
      <c r="E40" s="9" t="n"/>
      <c r="F40" s="12" t="n"/>
      <c r="G40" s="12" t="n"/>
      <c r="H40" s="14">
        <f>IF($F40="","",IF(COUNTIF('النسخ'!$B$5:$B$14,"&lt;="&amp;$F40)=0,"",INDEX('النسخ'!$A$5:$A$14,COUNTIF('النسخ'!$B$5:$B$14,"&lt;="&amp;$F40))))</f>
        <v/>
      </c>
      <c r="I40" s="15">
        <f>IF(OR($D40="",$H40=""),"",IF($D40='القوائم'!$A$5,INDEX('النسخ'!$C$5:$C$14,MATCH($H40,'النسخ'!$A$5:$A$14,0)),IF($D40='القوائم'!$A$6,INDEX('النسخ'!$E$5:$E$14,MATCH($H40,'النسخ'!$A$5:$A$14,0)),IF($D40='القوائم'!$A$8,INDEX('النسخ'!$F$5:$F$14,MATCH($H40,'النسخ'!$A$5:$A$14,0)),0))))</f>
        <v/>
      </c>
      <c r="J40" s="15">
        <f>IF(OR($A40="",$D40="",$F40=""),"",IF($D40='القوائم'!$A$8,IF($G40="","",$G40-$A40),IF($D40='القوائم'!$A$5,$A40-IF($H40="",$F40,IF(AND(INDEX('النسخ'!$D$5:$D$14,MATCH($H40,'النسخ'!$A$5:$A$14,0))='القوائم'!$E$6,$G40&lt;&gt;""),$G40,$F40)),IF($G40="",$A40-$F40,$A40-$G40))))</f>
        <v/>
      </c>
      <c r="K40" s="14">
        <f>IF(OR($J40="",$I40=""),"",IF(OR($D40='القوائم'!$A$7,$D40='القوائم'!$A$9),"لا",IF($D40='القوائم'!$A$8,IF($J40&gt;=$I40,"نعم","لا"),IF($J40&lt;=$I40,"نعم","لا"))))</f>
        <v/>
      </c>
      <c r="L40" s="14">
        <f>IF($K40="","",IF($K40="لا","نعم","لا"))</f>
        <v/>
      </c>
      <c r="M40" s="9" t="n"/>
      <c r="N40" s="16" t="n"/>
      <c r="O40" s="14">
        <f>IF(OR($N40="",$H40=""),"",IF($N40=$H40,"نعم","لا"))</f>
        <v/>
      </c>
      <c r="P40" s="9" t="n"/>
      <c r="Q40" s="9" t="n"/>
      <c r="R40" s="17" t="n"/>
      <c r="S40" s="17" t="n"/>
      <c r="T40" s="9" t="n"/>
      <c r="U40" s="12" t="n"/>
      <c r="V40" s="5">
        <f>IF($A40="","",IF($U40&lt;&gt;"","مغلق",IF($P40="",IF($L40="نعم","بانتظار المسؤول","مفتوح"),"محسوم")))</f>
        <v/>
      </c>
      <c r="W40" s="9" t="n"/>
    </row>
    <row r="41">
      <c r="A41" s="12" t="n"/>
      <c r="B41" s="9" t="n"/>
      <c r="C41" s="13" t="n"/>
      <c r="D41" s="9" t="n"/>
      <c r="E41" s="9" t="n"/>
      <c r="F41" s="12" t="n"/>
      <c r="G41" s="12" t="n"/>
      <c r="H41" s="14">
        <f>IF($F41="","",IF(COUNTIF('النسخ'!$B$5:$B$14,"&lt;="&amp;$F41)=0,"",INDEX('النسخ'!$A$5:$A$14,COUNTIF('النسخ'!$B$5:$B$14,"&lt;="&amp;$F41))))</f>
        <v/>
      </c>
      <c r="I41" s="15">
        <f>IF(OR($D41="",$H41=""),"",IF($D41='القوائم'!$A$5,INDEX('النسخ'!$C$5:$C$14,MATCH($H41,'النسخ'!$A$5:$A$14,0)),IF($D41='القوائم'!$A$6,INDEX('النسخ'!$E$5:$E$14,MATCH($H41,'النسخ'!$A$5:$A$14,0)),IF($D41='القوائم'!$A$8,INDEX('النسخ'!$F$5:$F$14,MATCH($H41,'النسخ'!$A$5:$A$14,0)),0))))</f>
        <v/>
      </c>
      <c r="J41" s="15">
        <f>IF(OR($A41="",$D41="",$F41=""),"",IF($D41='القوائم'!$A$8,IF($G41="","",$G41-$A41),IF($D41='القوائم'!$A$5,$A41-IF($H41="",$F41,IF(AND(INDEX('النسخ'!$D$5:$D$14,MATCH($H41,'النسخ'!$A$5:$A$14,0))='القوائم'!$E$6,$G41&lt;&gt;""),$G41,$F41)),IF($G41="",$A41-$F41,$A41-$G41))))</f>
        <v/>
      </c>
      <c r="K41" s="14">
        <f>IF(OR($J41="",$I41=""),"",IF(OR($D41='القوائم'!$A$7,$D41='القوائم'!$A$9),"لا",IF($D41='القوائم'!$A$8,IF($J41&gt;=$I41,"نعم","لا"),IF($J41&lt;=$I41,"نعم","لا"))))</f>
        <v/>
      </c>
      <c r="L41" s="14">
        <f>IF($K41="","",IF($K41="لا","نعم","لا"))</f>
        <v/>
      </c>
      <c r="M41" s="9" t="n"/>
      <c r="N41" s="16" t="n"/>
      <c r="O41" s="14">
        <f>IF(OR($N41="",$H41=""),"",IF($N41=$H41,"نعم","لا"))</f>
        <v/>
      </c>
      <c r="P41" s="9" t="n"/>
      <c r="Q41" s="9" t="n"/>
      <c r="R41" s="17" t="n"/>
      <c r="S41" s="17" t="n"/>
      <c r="T41" s="9" t="n"/>
      <c r="U41" s="12" t="n"/>
      <c r="V41" s="5">
        <f>IF($A41="","",IF($U41&lt;&gt;"","مغلق",IF($P41="",IF($L41="نعم","بانتظار المسؤول","مفتوح"),"محسوم")))</f>
        <v/>
      </c>
      <c r="W41" s="9" t="n"/>
    </row>
    <row r="42">
      <c r="A42" s="12" t="n"/>
      <c r="B42" s="9" t="n"/>
      <c r="C42" s="13" t="n"/>
      <c r="D42" s="9" t="n"/>
      <c r="E42" s="9" t="n"/>
      <c r="F42" s="12" t="n"/>
      <c r="G42" s="12" t="n"/>
      <c r="H42" s="14">
        <f>IF($F42="","",IF(COUNTIF('النسخ'!$B$5:$B$14,"&lt;="&amp;$F42)=0,"",INDEX('النسخ'!$A$5:$A$14,COUNTIF('النسخ'!$B$5:$B$14,"&lt;="&amp;$F42))))</f>
        <v/>
      </c>
      <c r="I42" s="15">
        <f>IF(OR($D42="",$H42=""),"",IF($D42='القوائم'!$A$5,INDEX('النسخ'!$C$5:$C$14,MATCH($H42,'النسخ'!$A$5:$A$14,0)),IF($D42='القوائم'!$A$6,INDEX('النسخ'!$E$5:$E$14,MATCH($H42,'النسخ'!$A$5:$A$14,0)),IF($D42='القوائم'!$A$8,INDEX('النسخ'!$F$5:$F$14,MATCH($H42,'النسخ'!$A$5:$A$14,0)),0))))</f>
        <v/>
      </c>
      <c r="J42" s="15">
        <f>IF(OR($A42="",$D42="",$F42=""),"",IF($D42='القوائم'!$A$8,IF($G42="","",$G42-$A42),IF($D42='القوائم'!$A$5,$A42-IF($H42="",$F42,IF(AND(INDEX('النسخ'!$D$5:$D$14,MATCH($H42,'النسخ'!$A$5:$A$14,0))='القوائم'!$E$6,$G42&lt;&gt;""),$G42,$F42)),IF($G42="",$A42-$F42,$A42-$G42))))</f>
        <v/>
      </c>
      <c r="K42" s="14">
        <f>IF(OR($J42="",$I42=""),"",IF(OR($D42='القوائم'!$A$7,$D42='القوائم'!$A$9),"لا",IF($D42='القوائم'!$A$8,IF($J42&gt;=$I42,"نعم","لا"),IF($J42&lt;=$I42,"نعم","لا"))))</f>
        <v/>
      </c>
      <c r="L42" s="14">
        <f>IF($K42="","",IF($K42="لا","نعم","لا"))</f>
        <v/>
      </c>
      <c r="M42" s="9" t="n"/>
      <c r="N42" s="16" t="n"/>
      <c r="O42" s="14">
        <f>IF(OR($N42="",$H42=""),"",IF($N42=$H42,"نعم","لا"))</f>
        <v/>
      </c>
      <c r="P42" s="9" t="n"/>
      <c r="Q42" s="9" t="n"/>
      <c r="R42" s="17" t="n"/>
      <c r="S42" s="17" t="n"/>
      <c r="T42" s="9" t="n"/>
      <c r="U42" s="12" t="n"/>
      <c r="V42" s="5">
        <f>IF($A42="","",IF($U42&lt;&gt;"","مغلق",IF($P42="",IF($L42="نعم","بانتظار المسؤول","مفتوح"),"محسوم")))</f>
        <v/>
      </c>
      <c r="W42" s="9" t="n"/>
    </row>
    <row r="43">
      <c r="A43" s="12" t="n"/>
      <c r="B43" s="9" t="n"/>
      <c r="C43" s="13" t="n"/>
      <c r="D43" s="9" t="n"/>
      <c r="E43" s="9" t="n"/>
      <c r="F43" s="12" t="n"/>
      <c r="G43" s="12" t="n"/>
      <c r="H43" s="14">
        <f>IF($F43="","",IF(COUNTIF('النسخ'!$B$5:$B$14,"&lt;="&amp;$F43)=0,"",INDEX('النسخ'!$A$5:$A$14,COUNTIF('النسخ'!$B$5:$B$14,"&lt;="&amp;$F43))))</f>
        <v/>
      </c>
      <c r="I43" s="15">
        <f>IF(OR($D43="",$H43=""),"",IF($D43='القوائم'!$A$5,INDEX('النسخ'!$C$5:$C$14,MATCH($H43,'النسخ'!$A$5:$A$14,0)),IF($D43='القوائم'!$A$6,INDEX('النسخ'!$E$5:$E$14,MATCH($H43,'النسخ'!$A$5:$A$14,0)),IF($D43='القوائم'!$A$8,INDEX('النسخ'!$F$5:$F$14,MATCH($H43,'النسخ'!$A$5:$A$14,0)),0))))</f>
        <v/>
      </c>
      <c r="J43" s="15">
        <f>IF(OR($A43="",$D43="",$F43=""),"",IF($D43='القوائم'!$A$8,IF($G43="","",$G43-$A43),IF($D43='القوائم'!$A$5,$A43-IF($H43="",$F43,IF(AND(INDEX('النسخ'!$D$5:$D$14,MATCH($H43,'النسخ'!$A$5:$A$14,0))='القوائم'!$E$6,$G43&lt;&gt;""),$G43,$F43)),IF($G43="",$A43-$F43,$A43-$G43))))</f>
        <v/>
      </c>
      <c r="K43" s="14">
        <f>IF(OR($J43="",$I43=""),"",IF(OR($D43='القوائم'!$A$7,$D43='القوائم'!$A$9),"لا",IF($D43='القوائم'!$A$8,IF($J43&gt;=$I43,"نعم","لا"),IF($J43&lt;=$I43,"نعم","لا"))))</f>
        <v/>
      </c>
      <c r="L43" s="14">
        <f>IF($K43="","",IF($K43="لا","نعم","لا"))</f>
        <v/>
      </c>
      <c r="M43" s="9" t="n"/>
      <c r="N43" s="16" t="n"/>
      <c r="O43" s="14">
        <f>IF(OR($N43="",$H43=""),"",IF($N43=$H43,"نعم","لا"))</f>
        <v/>
      </c>
      <c r="P43" s="9" t="n"/>
      <c r="Q43" s="9" t="n"/>
      <c r="R43" s="17" t="n"/>
      <c r="S43" s="17" t="n"/>
      <c r="T43" s="9" t="n"/>
      <c r="U43" s="12" t="n"/>
      <c r="V43" s="5">
        <f>IF($A43="","",IF($U43&lt;&gt;"","مغلق",IF($P43="",IF($L43="نعم","بانتظار المسؤول","مفتوح"),"محسوم")))</f>
        <v/>
      </c>
      <c r="W43" s="9" t="n"/>
    </row>
    <row r="44">
      <c r="A44" s="12" t="n"/>
      <c r="B44" s="9" t="n"/>
      <c r="C44" s="13" t="n"/>
      <c r="D44" s="9" t="n"/>
      <c r="E44" s="9" t="n"/>
      <c r="F44" s="12" t="n"/>
      <c r="G44" s="12" t="n"/>
      <c r="H44" s="14">
        <f>IF($F44="","",IF(COUNTIF('النسخ'!$B$5:$B$14,"&lt;="&amp;$F44)=0,"",INDEX('النسخ'!$A$5:$A$14,COUNTIF('النسخ'!$B$5:$B$14,"&lt;="&amp;$F44))))</f>
        <v/>
      </c>
      <c r="I44" s="15">
        <f>IF(OR($D44="",$H44=""),"",IF($D44='القوائم'!$A$5,INDEX('النسخ'!$C$5:$C$14,MATCH($H44,'النسخ'!$A$5:$A$14,0)),IF($D44='القوائم'!$A$6,INDEX('النسخ'!$E$5:$E$14,MATCH($H44,'النسخ'!$A$5:$A$14,0)),IF($D44='القوائم'!$A$8,INDEX('النسخ'!$F$5:$F$14,MATCH($H44,'النسخ'!$A$5:$A$14,0)),0))))</f>
        <v/>
      </c>
      <c r="J44" s="15">
        <f>IF(OR($A44="",$D44="",$F44=""),"",IF($D44='القوائم'!$A$8,IF($G44="","",$G44-$A44),IF($D44='القوائم'!$A$5,$A44-IF($H44="",$F44,IF(AND(INDEX('النسخ'!$D$5:$D$14,MATCH($H44,'النسخ'!$A$5:$A$14,0))='القوائم'!$E$6,$G44&lt;&gt;""),$G44,$F44)),IF($G44="",$A44-$F44,$A44-$G44))))</f>
        <v/>
      </c>
      <c r="K44" s="14">
        <f>IF(OR($J44="",$I44=""),"",IF(OR($D44='القوائم'!$A$7,$D44='القوائم'!$A$9),"لا",IF($D44='القوائم'!$A$8,IF($J44&gt;=$I44,"نعم","لا"),IF($J44&lt;=$I44,"نعم","لا"))))</f>
        <v/>
      </c>
      <c r="L44" s="14">
        <f>IF($K44="","",IF($K44="لا","نعم","لا"))</f>
        <v/>
      </c>
      <c r="M44" s="9" t="n"/>
      <c r="N44" s="16" t="n"/>
      <c r="O44" s="14">
        <f>IF(OR($N44="",$H44=""),"",IF($N44=$H44,"نعم","لا"))</f>
        <v/>
      </c>
      <c r="P44" s="9" t="n"/>
      <c r="Q44" s="9" t="n"/>
      <c r="R44" s="17" t="n"/>
      <c r="S44" s="17" t="n"/>
      <c r="T44" s="9" t="n"/>
      <c r="U44" s="12" t="n"/>
      <c r="V44" s="5">
        <f>IF($A44="","",IF($U44&lt;&gt;"","مغلق",IF($P44="",IF($L44="نعم","بانتظار المسؤول","مفتوح"),"محسوم")))</f>
        <v/>
      </c>
      <c r="W44" s="9" t="n"/>
    </row>
    <row r="45">
      <c r="A45" s="12" t="n"/>
      <c r="B45" s="9" t="n"/>
      <c r="C45" s="13" t="n"/>
      <c r="D45" s="9" t="n"/>
      <c r="E45" s="9" t="n"/>
      <c r="F45" s="12" t="n"/>
      <c r="G45" s="12" t="n"/>
      <c r="H45" s="14">
        <f>IF($F45="","",IF(COUNTIF('النسخ'!$B$5:$B$14,"&lt;="&amp;$F45)=0,"",INDEX('النسخ'!$A$5:$A$14,COUNTIF('النسخ'!$B$5:$B$14,"&lt;="&amp;$F45))))</f>
        <v/>
      </c>
      <c r="I45" s="15">
        <f>IF(OR($D45="",$H45=""),"",IF($D45='القوائم'!$A$5,INDEX('النسخ'!$C$5:$C$14,MATCH($H45,'النسخ'!$A$5:$A$14,0)),IF($D45='القوائم'!$A$6,INDEX('النسخ'!$E$5:$E$14,MATCH($H45,'النسخ'!$A$5:$A$14,0)),IF($D45='القوائم'!$A$8,INDEX('النسخ'!$F$5:$F$14,MATCH($H45,'النسخ'!$A$5:$A$14,0)),0))))</f>
        <v/>
      </c>
      <c r="J45" s="15">
        <f>IF(OR($A45="",$D45="",$F45=""),"",IF($D45='القوائم'!$A$8,IF($G45="","",$G45-$A45),IF($D45='القوائم'!$A$5,$A45-IF($H45="",$F45,IF(AND(INDEX('النسخ'!$D$5:$D$14,MATCH($H45,'النسخ'!$A$5:$A$14,0))='القوائم'!$E$6,$G45&lt;&gt;""),$G45,$F45)),IF($G45="",$A45-$F45,$A45-$G45))))</f>
        <v/>
      </c>
      <c r="K45" s="14">
        <f>IF(OR($J45="",$I45=""),"",IF(OR($D45='القوائم'!$A$7,$D45='القوائم'!$A$9),"لا",IF($D45='القوائم'!$A$8,IF($J45&gt;=$I45,"نعم","لا"),IF($J45&lt;=$I45,"نعم","لا"))))</f>
        <v/>
      </c>
      <c r="L45" s="14">
        <f>IF($K45="","",IF($K45="لا","نعم","لا"))</f>
        <v/>
      </c>
      <c r="M45" s="9" t="n"/>
      <c r="N45" s="16" t="n"/>
      <c r="O45" s="14">
        <f>IF(OR($N45="",$H45=""),"",IF($N45=$H45,"نعم","لا"))</f>
        <v/>
      </c>
      <c r="P45" s="9" t="n"/>
      <c r="Q45" s="9" t="n"/>
      <c r="R45" s="17" t="n"/>
      <c r="S45" s="17" t="n"/>
      <c r="T45" s="9" t="n"/>
      <c r="U45" s="12" t="n"/>
      <c r="V45" s="5">
        <f>IF($A45="","",IF($U45&lt;&gt;"","مغلق",IF($P45="",IF($L45="نعم","بانتظار المسؤول","مفتوح"),"محسوم")))</f>
        <v/>
      </c>
      <c r="W45" s="9" t="n"/>
    </row>
    <row r="46">
      <c r="A46" s="12" t="n"/>
      <c r="B46" s="9" t="n"/>
      <c r="C46" s="13" t="n"/>
      <c r="D46" s="9" t="n"/>
      <c r="E46" s="9" t="n"/>
      <c r="F46" s="12" t="n"/>
      <c r="G46" s="12" t="n"/>
      <c r="H46" s="14">
        <f>IF($F46="","",IF(COUNTIF('النسخ'!$B$5:$B$14,"&lt;="&amp;$F46)=0,"",INDEX('النسخ'!$A$5:$A$14,COUNTIF('النسخ'!$B$5:$B$14,"&lt;="&amp;$F46))))</f>
        <v/>
      </c>
      <c r="I46" s="15">
        <f>IF(OR($D46="",$H46=""),"",IF($D46='القوائم'!$A$5,INDEX('النسخ'!$C$5:$C$14,MATCH($H46,'النسخ'!$A$5:$A$14,0)),IF($D46='القوائم'!$A$6,INDEX('النسخ'!$E$5:$E$14,MATCH($H46,'النسخ'!$A$5:$A$14,0)),IF($D46='القوائم'!$A$8,INDEX('النسخ'!$F$5:$F$14,MATCH($H46,'النسخ'!$A$5:$A$14,0)),0))))</f>
        <v/>
      </c>
      <c r="J46" s="15">
        <f>IF(OR($A46="",$D46="",$F46=""),"",IF($D46='القوائم'!$A$8,IF($G46="","",$G46-$A46),IF($D46='القوائم'!$A$5,$A46-IF($H46="",$F46,IF(AND(INDEX('النسخ'!$D$5:$D$14,MATCH($H46,'النسخ'!$A$5:$A$14,0))='القوائم'!$E$6,$G46&lt;&gt;""),$G46,$F46)),IF($G46="",$A46-$F46,$A46-$G46))))</f>
        <v/>
      </c>
      <c r="K46" s="14">
        <f>IF(OR($J46="",$I46=""),"",IF(OR($D46='القوائم'!$A$7,$D46='القوائم'!$A$9),"لا",IF($D46='القوائم'!$A$8,IF($J46&gt;=$I46,"نعم","لا"),IF($J46&lt;=$I46,"نعم","لا"))))</f>
        <v/>
      </c>
      <c r="L46" s="14">
        <f>IF($K46="","",IF($K46="لا","نعم","لا"))</f>
        <v/>
      </c>
      <c r="M46" s="9" t="n"/>
      <c r="N46" s="16" t="n"/>
      <c r="O46" s="14">
        <f>IF(OR($N46="",$H46=""),"",IF($N46=$H46,"نعم","لا"))</f>
        <v/>
      </c>
      <c r="P46" s="9" t="n"/>
      <c r="Q46" s="9" t="n"/>
      <c r="R46" s="17" t="n"/>
      <c r="S46" s="17" t="n"/>
      <c r="T46" s="9" t="n"/>
      <c r="U46" s="12" t="n"/>
      <c r="V46" s="5">
        <f>IF($A46="","",IF($U46&lt;&gt;"","مغلق",IF($P46="",IF($L46="نعم","بانتظار المسؤول","مفتوح"),"محسوم")))</f>
        <v/>
      </c>
      <c r="W46" s="9" t="n"/>
    </row>
    <row r="47">
      <c r="A47" s="12" t="n"/>
      <c r="B47" s="9" t="n"/>
      <c r="C47" s="13" t="n"/>
      <c r="D47" s="9" t="n"/>
      <c r="E47" s="9" t="n"/>
      <c r="F47" s="12" t="n"/>
      <c r="G47" s="12" t="n"/>
      <c r="H47" s="14">
        <f>IF($F47="","",IF(COUNTIF('النسخ'!$B$5:$B$14,"&lt;="&amp;$F47)=0,"",INDEX('النسخ'!$A$5:$A$14,COUNTIF('النسخ'!$B$5:$B$14,"&lt;="&amp;$F47))))</f>
        <v/>
      </c>
      <c r="I47" s="15">
        <f>IF(OR($D47="",$H47=""),"",IF($D47='القوائم'!$A$5,INDEX('النسخ'!$C$5:$C$14,MATCH($H47,'النسخ'!$A$5:$A$14,0)),IF($D47='القوائم'!$A$6,INDEX('النسخ'!$E$5:$E$14,MATCH($H47,'النسخ'!$A$5:$A$14,0)),IF($D47='القوائم'!$A$8,INDEX('النسخ'!$F$5:$F$14,MATCH($H47,'النسخ'!$A$5:$A$14,0)),0))))</f>
        <v/>
      </c>
      <c r="J47" s="15">
        <f>IF(OR($A47="",$D47="",$F47=""),"",IF($D47='القوائم'!$A$8,IF($G47="","",$G47-$A47),IF($D47='القوائم'!$A$5,$A47-IF($H47="",$F47,IF(AND(INDEX('النسخ'!$D$5:$D$14,MATCH($H47,'النسخ'!$A$5:$A$14,0))='القوائم'!$E$6,$G47&lt;&gt;""),$G47,$F47)),IF($G47="",$A47-$F47,$A47-$G47))))</f>
        <v/>
      </c>
      <c r="K47" s="14">
        <f>IF(OR($J47="",$I47=""),"",IF(OR($D47='القوائم'!$A$7,$D47='القوائم'!$A$9),"لا",IF($D47='القوائم'!$A$8,IF($J47&gt;=$I47,"نعم","لا"),IF($J47&lt;=$I47,"نعم","لا"))))</f>
        <v/>
      </c>
      <c r="L47" s="14">
        <f>IF($K47="","",IF($K47="لا","نعم","لا"))</f>
        <v/>
      </c>
      <c r="M47" s="9" t="n"/>
      <c r="N47" s="16" t="n"/>
      <c r="O47" s="14">
        <f>IF(OR($N47="",$H47=""),"",IF($N47=$H47,"نعم","لا"))</f>
        <v/>
      </c>
      <c r="P47" s="9" t="n"/>
      <c r="Q47" s="9" t="n"/>
      <c r="R47" s="17" t="n"/>
      <c r="S47" s="17" t="n"/>
      <c r="T47" s="9" t="n"/>
      <c r="U47" s="12" t="n"/>
      <c r="V47" s="5">
        <f>IF($A47="","",IF($U47&lt;&gt;"","مغلق",IF($P47="",IF($L47="نعم","بانتظار المسؤول","مفتوح"),"محسوم")))</f>
        <v/>
      </c>
      <c r="W47" s="9" t="n"/>
    </row>
    <row r="48">
      <c r="A48" s="12" t="n"/>
      <c r="B48" s="9" t="n"/>
      <c r="C48" s="13" t="n"/>
      <c r="D48" s="9" t="n"/>
      <c r="E48" s="9" t="n"/>
      <c r="F48" s="12" t="n"/>
      <c r="G48" s="12" t="n"/>
      <c r="H48" s="14">
        <f>IF($F48="","",IF(COUNTIF('النسخ'!$B$5:$B$14,"&lt;="&amp;$F48)=0,"",INDEX('النسخ'!$A$5:$A$14,COUNTIF('النسخ'!$B$5:$B$14,"&lt;="&amp;$F48))))</f>
        <v/>
      </c>
      <c r="I48" s="15">
        <f>IF(OR($D48="",$H48=""),"",IF($D48='القوائم'!$A$5,INDEX('النسخ'!$C$5:$C$14,MATCH($H48,'النسخ'!$A$5:$A$14,0)),IF($D48='القوائم'!$A$6,INDEX('النسخ'!$E$5:$E$14,MATCH($H48,'النسخ'!$A$5:$A$14,0)),IF($D48='القوائم'!$A$8,INDEX('النسخ'!$F$5:$F$14,MATCH($H48,'النسخ'!$A$5:$A$14,0)),0))))</f>
        <v/>
      </c>
      <c r="J48" s="15">
        <f>IF(OR($A48="",$D48="",$F48=""),"",IF($D48='القوائم'!$A$8,IF($G48="","",$G48-$A48),IF($D48='القوائم'!$A$5,$A48-IF($H48="",$F48,IF(AND(INDEX('النسخ'!$D$5:$D$14,MATCH($H48,'النسخ'!$A$5:$A$14,0))='القوائم'!$E$6,$G48&lt;&gt;""),$G48,$F48)),IF($G48="",$A48-$F48,$A48-$G48))))</f>
        <v/>
      </c>
      <c r="K48" s="14">
        <f>IF(OR($J48="",$I48=""),"",IF(OR($D48='القوائم'!$A$7,$D48='القوائم'!$A$9),"لا",IF($D48='القوائم'!$A$8,IF($J48&gt;=$I48,"نعم","لا"),IF($J48&lt;=$I48,"نعم","لا"))))</f>
        <v/>
      </c>
      <c r="L48" s="14">
        <f>IF($K48="","",IF($K48="لا","نعم","لا"))</f>
        <v/>
      </c>
      <c r="M48" s="9" t="n"/>
      <c r="N48" s="16" t="n"/>
      <c r="O48" s="14">
        <f>IF(OR($N48="",$H48=""),"",IF($N48=$H48,"نعم","لا"))</f>
        <v/>
      </c>
      <c r="P48" s="9" t="n"/>
      <c r="Q48" s="9" t="n"/>
      <c r="R48" s="17" t="n"/>
      <c r="S48" s="17" t="n"/>
      <c r="T48" s="9" t="n"/>
      <c r="U48" s="12" t="n"/>
      <c r="V48" s="5">
        <f>IF($A48="","",IF($U48&lt;&gt;"","مغلق",IF($P48="",IF($L48="نعم","بانتظار المسؤول","مفتوح"),"محسوم")))</f>
        <v/>
      </c>
      <c r="W48" s="9" t="n"/>
    </row>
    <row r="49">
      <c r="A49" s="12" t="n"/>
      <c r="B49" s="9" t="n"/>
      <c r="C49" s="13" t="n"/>
      <c r="D49" s="9" t="n"/>
      <c r="E49" s="9" t="n"/>
      <c r="F49" s="12" t="n"/>
      <c r="G49" s="12" t="n"/>
      <c r="H49" s="14">
        <f>IF($F49="","",IF(COUNTIF('النسخ'!$B$5:$B$14,"&lt;="&amp;$F49)=0,"",INDEX('النسخ'!$A$5:$A$14,COUNTIF('النسخ'!$B$5:$B$14,"&lt;="&amp;$F49))))</f>
        <v/>
      </c>
      <c r="I49" s="15">
        <f>IF(OR($D49="",$H49=""),"",IF($D49='القوائم'!$A$5,INDEX('النسخ'!$C$5:$C$14,MATCH($H49,'النسخ'!$A$5:$A$14,0)),IF($D49='القوائم'!$A$6,INDEX('النسخ'!$E$5:$E$14,MATCH($H49,'النسخ'!$A$5:$A$14,0)),IF($D49='القوائم'!$A$8,INDEX('النسخ'!$F$5:$F$14,MATCH($H49,'النسخ'!$A$5:$A$14,0)),0))))</f>
        <v/>
      </c>
      <c r="J49" s="15">
        <f>IF(OR($A49="",$D49="",$F49=""),"",IF($D49='القوائم'!$A$8,IF($G49="","",$G49-$A49),IF($D49='القوائم'!$A$5,$A49-IF($H49="",$F49,IF(AND(INDEX('النسخ'!$D$5:$D$14,MATCH($H49,'النسخ'!$A$5:$A$14,0))='القوائم'!$E$6,$G49&lt;&gt;""),$G49,$F49)),IF($G49="",$A49-$F49,$A49-$G49))))</f>
        <v/>
      </c>
      <c r="K49" s="14">
        <f>IF(OR($J49="",$I49=""),"",IF(OR($D49='القوائم'!$A$7,$D49='القوائم'!$A$9),"لا",IF($D49='القوائم'!$A$8,IF($J49&gt;=$I49,"نعم","لا"),IF($J49&lt;=$I49,"نعم","لا"))))</f>
        <v/>
      </c>
      <c r="L49" s="14">
        <f>IF($K49="","",IF($K49="لا","نعم","لا"))</f>
        <v/>
      </c>
      <c r="M49" s="9" t="n"/>
      <c r="N49" s="16" t="n"/>
      <c r="O49" s="14">
        <f>IF(OR($N49="",$H49=""),"",IF($N49=$H49,"نعم","لا"))</f>
        <v/>
      </c>
      <c r="P49" s="9" t="n"/>
      <c r="Q49" s="9" t="n"/>
      <c r="R49" s="17" t="n"/>
      <c r="S49" s="17" t="n"/>
      <c r="T49" s="9" t="n"/>
      <c r="U49" s="12" t="n"/>
      <c r="V49" s="5">
        <f>IF($A49="","",IF($U49&lt;&gt;"","مغلق",IF($P49="",IF($L49="نعم","بانتظار المسؤول","مفتوح"),"محسوم")))</f>
        <v/>
      </c>
      <c r="W49" s="9" t="n"/>
    </row>
    <row r="50">
      <c r="A50" s="12" t="n"/>
      <c r="B50" s="9" t="n"/>
      <c r="C50" s="13" t="n"/>
      <c r="D50" s="9" t="n"/>
      <c r="E50" s="9" t="n"/>
      <c r="F50" s="12" t="n"/>
      <c r="G50" s="12" t="n"/>
      <c r="H50" s="14">
        <f>IF($F50="","",IF(COUNTIF('النسخ'!$B$5:$B$14,"&lt;="&amp;$F50)=0,"",INDEX('النسخ'!$A$5:$A$14,COUNTIF('النسخ'!$B$5:$B$14,"&lt;="&amp;$F50))))</f>
        <v/>
      </c>
      <c r="I50" s="15">
        <f>IF(OR($D50="",$H50=""),"",IF($D50='القوائم'!$A$5,INDEX('النسخ'!$C$5:$C$14,MATCH($H50,'النسخ'!$A$5:$A$14,0)),IF($D50='القوائم'!$A$6,INDEX('النسخ'!$E$5:$E$14,MATCH($H50,'النسخ'!$A$5:$A$14,0)),IF($D50='القوائم'!$A$8,INDEX('النسخ'!$F$5:$F$14,MATCH($H50,'النسخ'!$A$5:$A$14,0)),0))))</f>
        <v/>
      </c>
      <c r="J50" s="15">
        <f>IF(OR($A50="",$D50="",$F50=""),"",IF($D50='القوائم'!$A$8,IF($G50="","",$G50-$A50),IF($D50='القوائم'!$A$5,$A50-IF($H50="",$F50,IF(AND(INDEX('النسخ'!$D$5:$D$14,MATCH($H50,'النسخ'!$A$5:$A$14,0))='القوائم'!$E$6,$G50&lt;&gt;""),$G50,$F50)),IF($G50="",$A50-$F50,$A50-$G50))))</f>
        <v/>
      </c>
      <c r="K50" s="14">
        <f>IF(OR($J50="",$I50=""),"",IF(OR($D50='القوائم'!$A$7,$D50='القوائم'!$A$9),"لا",IF($D50='القوائم'!$A$8,IF($J50&gt;=$I50,"نعم","لا"),IF($J50&lt;=$I50,"نعم","لا"))))</f>
        <v/>
      </c>
      <c r="L50" s="14">
        <f>IF($K50="","",IF($K50="لا","نعم","لا"))</f>
        <v/>
      </c>
      <c r="M50" s="9" t="n"/>
      <c r="N50" s="16" t="n"/>
      <c r="O50" s="14">
        <f>IF(OR($N50="",$H50=""),"",IF($N50=$H50,"نعم","لا"))</f>
        <v/>
      </c>
      <c r="P50" s="9" t="n"/>
      <c r="Q50" s="9" t="n"/>
      <c r="R50" s="17" t="n"/>
      <c r="S50" s="17" t="n"/>
      <c r="T50" s="9" t="n"/>
      <c r="U50" s="12" t="n"/>
      <c r="V50" s="5">
        <f>IF($A50="","",IF($U50&lt;&gt;"","مغلق",IF($P50="",IF($L50="نعم","بانتظار المسؤول","مفتوح"),"محسوم")))</f>
        <v/>
      </c>
      <c r="W50" s="9" t="n"/>
    </row>
    <row r="51">
      <c r="A51" s="12" t="n"/>
      <c r="B51" s="9" t="n"/>
      <c r="C51" s="13" t="n"/>
      <c r="D51" s="9" t="n"/>
      <c r="E51" s="9" t="n"/>
      <c r="F51" s="12" t="n"/>
      <c r="G51" s="12" t="n"/>
      <c r="H51" s="14">
        <f>IF($F51="","",IF(COUNTIF('النسخ'!$B$5:$B$14,"&lt;="&amp;$F51)=0,"",INDEX('النسخ'!$A$5:$A$14,COUNTIF('النسخ'!$B$5:$B$14,"&lt;="&amp;$F51))))</f>
        <v/>
      </c>
      <c r="I51" s="15">
        <f>IF(OR($D51="",$H51=""),"",IF($D51='القوائم'!$A$5,INDEX('النسخ'!$C$5:$C$14,MATCH($H51,'النسخ'!$A$5:$A$14,0)),IF($D51='القوائم'!$A$6,INDEX('النسخ'!$E$5:$E$14,MATCH($H51,'النسخ'!$A$5:$A$14,0)),IF($D51='القوائم'!$A$8,INDEX('النسخ'!$F$5:$F$14,MATCH($H51,'النسخ'!$A$5:$A$14,0)),0))))</f>
        <v/>
      </c>
      <c r="J51" s="15">
        <f>IF(OR($A51="",$D51="",$F51=""),"",IF($D51='القوائم'!$A$8,IF($G51="","",$G51-$A51),IF($D51='القوائم'!$A$5,$A51-IF($H51="",$F51,IF(AND(INDEX('النسخ'!$D$5:$D$14,MATCH($H51,'النسخ'!$A$5:$A$14,0))='القوائم'!$E$6,$G51&lt;&gt;""),$G51,$F51)),IF($G51="",$A51-$F51,$A51-$G51))))</f>
        <v/>
      </c>
      <c r="K51" s="14">
        <f>IF(OR($J51="",$I51=""),"",IF(OR($D51='القوائم'!$A$7,$D51='القوائم'!$A$9),"لا",IF($D51='القوائم'!$A$8,IF($J51&gt;=$I51,"نعم","لا"),IF($J51&lt;=$I51,"نعم","لا"))))</f>
        <v/>
      </c>
      <c r="L51" s="14">
        <f>IF($K51="","",IF($K51="لا","نعم","لا"))</f>
        <v/>
      </c>
      <c r="M51" s="9" t="n"/>
      <c r="N51" s="16" t="n"/>
      <c r="O51" s="14">
        <f>IF(OR($N51="",$H51=""),"",IF($N51=$H51,"نعم","لا"))</f>
        <v/>
      </c>
      <c r="P51" s="9" t="n"/>
      <c r="Q51" s="9" t="n"/>
      <c r="R51" s="17" t="n"/>
      <c r="S51" s="17" t="n"/>
      <c r="T51" s="9" t="n"/>
      <c r="U51" s="12" t="n"/>
      <c r="V51" s="5">
        <f>IF($A51="","",IF($U51&lt;&gt;"","مغلق",IF($P51="",IF($L51="نعم","بانتظار المسؤول","مفتوح"),"محسوم")))</f>
        <v/>
      </c>
      <c r="W51" s="9" t="n"/>
    </row>
    <row r="52">
      <c r="A52" s="12" t="n"/>
      <c r="B52" s="9" t="n"/>
      <c r="C52" s="13" t="n"/>
      <c r="D52" s="9" t="n"/>
      <c r="E52" s="9" t="n"/>
      <c r="F52" s="12" t="n"/>
      <c r="G52" s="12" t="n"/>
      <c r="H52" s="14">
        <f>IF($F52="","",IF(COUNTIF('النسخ'!$B$5:$B$14,"&lt;="&amp;$F52)=0,"",INDEX('النسخ'!$A$5:$A$14,COUNTIF('النسخ'!$B$5:$B$14,"&lt;="&amp;$F52))))</f>
        <v/>
      </c>
      <c r="I52" s="15">
        <f>IF(OR($D52="",$H52=""),"",IF($D52='القوائم'!$A$5,INDEX('النسخ'!$C$5:$C$14,MATCH($H52,'النسخ'!$A$5:$A$14,0)),IF($D52='القوائم'!$A$6,INDEX('النسخ'!$E$5:$E$14,MATCH($H52,'النسخ'!$A$5:$A$14,0)),IF($D52='القوائم'!$A$8,INDEX('النسخ'!$F$5:$F$14,MATCH($H52,'النسخ'!$A$5:$A$14,0)),0))))</f>
        <v/>
      </c>
      <c r="J52" s="15">
        <f>IF(OR($A52="",$D52="",$F52=""),"",IF($D52='القوائم'!$A$8,IF($G52="","",$G52-$A52),IF($D52='القوائم'!$A$5,$A52-IF($H52="",$F52,IF(AND(INDEX('النسخ'!$D$5:$D$14,MATCH($H52,'النسخ'!$A$5:$A$14,0))='القوائم'!$E$6,$G52&lt;&gt;""),$G52,$F52)),IF($G52="",$A52-$F52,$A52-$G52))))</f>
        <v/>
      </c>
      <c r="K52" s="14">
        <f>IF(OR($J52="",$I52=""),"",IF(OR($D52='القوائم'!$A$7,$D52='القوائم'!$A$9),"لا",IF($D52='القوائم'!$A$8,IF($J52&gt;=$I52,"نعم","لا"),IF($J52&lt;=$I52,"نعم","لا"))))</f>
        <v/>
      </c>
      <c r="L52" s="14">
        <f>IF($K52="","",IF($K52="لا","نعم","لا"))</f>
        <v/>
      </c>
      <c r="M52" s="9" t="n"/>
      <c r="N52" s="16" t="n"/>
      <c r="O52" s="14">
        <f>IF(OR($N52="",$H52=""),"",IF($N52=$H52,"نعم","لا"))</f>
        <v/>
      </c>
      <c r="P52" s="9" t="n"/>
      <c r="Q52" s="9" t="n"/>
      <c r="R52" s="17" t="n"/>
      <c r="S52" s="17" t="n"/>
      <c r="T52" s="9" t="n"/>
      <c r="U52" s="12" t="n"/>
      <c r="V52" s="5">
        <f>IF($A52="","",IF($U52&lt;&gt;"","مغلق",IF($P52="",IF($L52="نعم","بانتظار المسؤول","مفتوح"),"محسوم")))</f>
        <v/>
      </c>
      <c r="W52" s="9" t="n"/>
    </row>
    <row r="53">
      <c r="A53" s="12" t="n"/>
      <c r="B53" s="9" t="n"/>
      <c r="C53" s="13" t="n"/>
      <c r="D53" s="9" t="n"/>
      <c r="E53" s="9" t="n"/>
      <c r="F53" s="12" t="n"/>
      <c r="G53" s="12" t="n"/>
      <c r="H53" s="14">
        <f>IF($F53="","",IF(COUNTIF('النسخ'!$B$5:$B$14,"&lt;="&amp;$F53)=0,"",INDEX('النسخ'!$A$5:$A$14,COUNTIF('النسخ'!$B$5:$B$14,"&lt;="&amp;$F53))))</f>
        <v/>
      </c>
      <c r="I53" s="15">
        <f>IF(OR($D53="",$H53=""),"",IF($D53='القوائم'!$A$5,INDEX('النسخ'!$C$5:$C$14,MATCH($H53,'النسخ'!$A$5:$A$14,0)),IF($D53='القوائم'!$A$6,INDEX('النسخ'!$E$5:$E$14,MATCH($H53,'النسخ'!$A$5:$A$14,0)),IF($D53='القوائم'!$A$8,INDEX('النسخ'!$F$5:$F$14,MATCH($H53,'النسخ'!$A$5:$A$14,0)),0))))</f>
        <v/>
      </c>
      <c r="J53" s="15">
        <f>IF(OR($A53="",$D53="",$F53=""),"",IF($D53='القوائم'!$A$8,IF($G53="","",$G53-$A53),IF($D53='القوائم'!$A$5,$A53-IF($H53="",$F53,IF(AND(INDEX('النسخ'!$D$5:$D$14,MATCH($H53,'النسخ'!$A$5:$A$14,0))='القوائم'!$E$6,$G53&lt;&gt;""),$G53,$F53)),IF($G53="",$A53-$F53,$A53-$G53))))</f>
        <v/>
      </c>
      <c r="K53" s="14">
        <f>IF(OR($J53="",$I53=""),"",IF(OR($D53='القوائم'!$A$7,$D53='القوائم'!$A$9),"لا",IF($D53='القوائم'!$A$8,IF($J53&gt;=$I53,"نعم","لا"),IF($J53&lt;=$I53,"نعم","لا"))))</f>
        <v/>
      </c>
      <c r="L53" s="14">
        <f>IF($K53="","",IF($K53="لا","نعم","لا"))</f>
        <v/>
      </c>
      <c r="M53" s="9" t="n"/>
      <c r="N53" s="16" t="n"/>
      <c r="O53" s="14">
        <f>IF(OR($N53="",$H53=""),"",IF($N53=$H53,"نعم","لا"))</f>
        <v/>
      </c>
      <c r="P53" s="9" t="n"/>
      <c r="Q53" s="9" t="n"/>
      <c r="R53" s="17" t="n"/>
      <c r="S53" s="17" t="n"/>
      <c r="T53" s="9" t="n"/>
      <c r="U53" s="12" t="n"/>
      <c r="V53" s="5">
        <f>IF($A53="","",IF($U53&lt;&gt;"","مغلق",IF($P53="",IF($L53="نعم","بانتظار المسؤول","مفتوح"),"محسوم")))</f>
        <v/>
      </c>
      <c r="W53" s="9" t="n"/>
    </row>
    <row r="54">
      <c r="A54" s="12" t="n"/>
      <c r="B54" s="9" t="n"/>
      <c r="C54" s="13" t="n"/>
      <c r="D54" s="9" t="n"/>
      <c r="E54" s="9" t="n"/>
      <c r="F54" s="12" t="n"/>
      <c r="G54" s="12" t="n"/>
      <c r="H54" s="14">
        <f>IF($F54="","",IF(COUNTIF('النسخ'!$B$5:$B$14,"&lt;="&amp;$F54)=0,"",INDEX('النسخ'!$A$5:$A$14,COUNTIF('النسخ'!$B$5:$B$14,"&lt;="&amp;$F54))))</f>
        <v/>
      </c>
      <c r="I54" s="15">
        <f>IF(OR($D54="",$H54=""),"",IF($D54='القوائم'!$A$5,INDEX('النسخ'!$C$5:$C$14,MATCH($H54,'النسخ'!$A$5:$A$14,0)),IF($D54='القوائم'!$A$6,INDEX('النسخ'!$E$5:$E$14,MATCH($H54,'النسخ'!$A$5:$A$14,0)),IF($D54='القوائم'!$A$8,INDEX('النسخ'!$F$5:$F$14,MATCH($H54,'النسخ'!$A$5:$A$14,0)),0))))</f>
        <v/>
      </c>
      <c r="J54" s="15">
        <f>IF(OR($A54="",$D54="",$F54=""),"",IF($D54='القوائم'!$A$8,IF($G54="","",$G54-$A54),IF($D54='القوائم'!$A$5,$A54-IF($H54="",$F54,IF(AND(INDEX('النسخ'!$D$5:$D$14,MATCH($H54,'النسخ'!$A$5:$A$14,0))='القوائم'!$E$6,$G54&lt;&gt;""),$G54,$F54)),IF($G54="",$A54-$F54,$A54-$G54))))</f>
        <v/>
      </c>
      <c r="K54" s="14">
        <f>IF(OR($J54="",$I54=""),"",IF(OR($D54='القوائم'!$A$7,$D54='القوائم'!$A$9),"لا",IF($D54='القوائم'!$A$8,IF($J54&gt;=$I54,"نعم","لا"),IF($J54&lt;=$I54,"نعم","لا"))))</f>
        <v/>
      </c>
      <c r="L54" s="14">
        <f>IF($K54="","",IF($K54="لا","نعم","لا"))</f>
        <v/>
      </c>
      <c r="M54" s="9" t="n"/>
      <c r="N54" s="16" t="n"/>
      <c r="O54" s="14">
        <f>IF(OR($N54="",$H54=""),"",IF($N54=$H54,"نعم","لا"))</f>
        <v/>
      </c>
      <c r="P54" s="9" t="n"/>
      <c r="Q54" s="9" t="n"/>
      <c r="R54" s="17" t="n"/>
      <c r="S54" s="17" t="n"/>
      <c r="T54" s="9" t="n"/>
      <c r="U54" s="12" t="n"/>
      <c r="V54" s="5">
        <f>IF($A54="","",IF($U54&lt;&gt;"","مغلق",IF($P54="",IF($L54="نعم","بانتظار المسؤول","مفتوح"),"محسوم")))</f>
        <v/>
      </c>
      <c r="W54" s="9" t="n"/>
    </row>
    <row r="55">
      <c r="A55" s="12" t="n"/>
      <c r="B55" s="9" t="n"/>
      <c r="C55" s="13" t="n"/>
      <c r="D55" s="9" t="n"/>
      <c r="E55" s="9" t="n"/>
      <c r="F55" s="12" t="n"/>
      <c r="G55" s="12" t="n"/>
      <c r="H55" s="14">
        <f>IF($F55="","",IF(COUNTIF('النسخ'!$B$5:$B$14,"&lt;="&amp;$F55)=0,"",INDEX('النسخ'!$A$5:$A$14,COUNTIF('النسخ'!$B$5:$B$14,"&lt;="&amp;$F55))))</f>
        <v/>
      </c>
      <c r="I55" s="15">
        <f>IF(OR($D55="",$H55=""),"",IF($D55='القوائم'!$A$5,INDEX('النسخ'!$C$5:$C$14,MATCH($H55,'النسخ'!$A$5:$A$14,0)),IF($D55='القوائم'!$A$6,INDEX('النسخ'!$E$5:$E$14,MATCH($H55,'النسخ'!$A$5:$A$14,0)),IF($D55='القوائم'!$A$8,INDEX('النسخ'!$F$5:$F$14,MATCH($H55,'النسخ'!$A$5:$A$14,0)),0))))</f>
        <v/>
      </c>
      <c r="J55" s="15">
        <f>IF(OR($A55="",$D55="",$F55=""),"",IF($D55='القوائم'!$A$8,IF($G55="","",$G55-$A55),IF($D55='القوائم'!$A$5,$A55-IF($H55="",$F55,IF(AND(INDEX('النسخ'!$D$5:$D$14,MATCH($H55,'النسخ'!$A$5:$A$14,0))='القوائم'!$E$6,$G55&lt;&gt;""),$G55,$F55)),IF($G55="",$A55-$F55,$A55-$G55))))</f>
        <v/>
      </c>
      <c r="K55" s="14">
        <f>IF(OR($J55="",$I55=""),"",IF(OR($D55='القوائم'!$A$7,$D55='القوائم'!$A$9),"لا",IF($D55='القوائم'!$A$8,IF($J55&gt;=$I55,"نعم","لا"),IF($J55&lt;=$I55,"نعم","لا"))))</f>
        <v/>
      </c>
      <c r="L55" s="14">
        <f>IF($K55="","",IF($K55="لا","نعم","لا"))</f>
        <v/>
      </c>
      <c r="M55" s="9" t="n"/>
      <c r="N55" s="16" t="n"/>
      <c r="O55" s="14">
        <f>IF(OR($N55="",$H55=""),"",IF($N55=$H55,"نعم","لا"))</f>
        <v/>
      </c>
      <c r="P55" s="9" t="n"/>
      <c r="Q55" s="9" t="n"/>
      <c r="R55" s="17" t="n"/>
      <c r="S55" s="17" t="n"/>
      <c r="T55" s="9" t="n"/>
      <c r="U55" s="12" t="n"/>
      <c r="V55" s="5">
        <f>IF($A55="","",IF($U55&lt;&gt;"","مغلق",IF($P55="",IF($L55="نعم","بانتظار المسؤول","مفتوح"),"محسوم")))</f>
        <v/>
      </c>
      <c r="W55" s="9" t="n"/>
    </row>
    <row r="56">
      <c r="A56" s="12" t="n"/>
      <c r="B56" s="9" t="n"/>
      <c r="C56" s="13" t="n"/>
      <c r="D56" s="9" t="n"/>
      <c r="E56" s="9" t="n"/>
      <c r="F56" s="12" t="n"/>
      <c r="G56" s="12" t="n"/>
      <c r="H56" s="14">
        <f>IF($F56="","",IF(COUNTIF('النسخ'!$B$5:$B$14,"&lt;="&amp;$F56)=0,"",INDEX('النسخ'!$A$5:$A$14,COUNTIF('النسخ'!$B$5:$B$14,"&lt;="&amp;$F56))))</f>
        <v/>
      </c>
      <c r="I56" s="15">
        <f>IF(OR($D56="",$H56=""),"",IF($D56='القوائم'!$A$5,INDEX('النسخ'!$C$5:$C$14,MATCH($H56,'النسخ'!$A$5:$A$14,0)),IF($D56='القوائم'!$A$6,INDEX('النسخ'!$E$5:$E$14,MATCH($H56,'النسخ'!$A$5:$A$14,0)),IF($D56='القوائم'!$A$8,INDEX('النسخ'!$F$5:$F$14,MATCH($H56,'النسخ'!$A$5:$A$14,0)),0))))</f>
        <v/>
      </c>
      <c r="J56" s="15">
        <f>IF(OR($A56="",$D56="",$F56=""),"",IF($D56='القوائم'!$A$8,IF($G56="","",$G56-$A56),IF($D56='القوائم'!$A$5,$A56-IF($H56="",$F56,IF(AND(INDEX('النسخ'!$D$5:$D$14,MATCH($H56,'النسخ'!$A$5:$A$14,0))='القوائم'!$E$6,$G56&lt;&gt;""),$G56,$F56)),IF($G56="",$A56-$F56,$A56-$G56))))</f>
        <v/>
      </c>
      <c r="K56" s="14">
        <f>IF(OR($J56="",$I56=""),"",IF(OR($D56='القوائم'!$A$7,$D56='القوائم'!$A$9),"لا",IF($D56='القوائم'!$A$8,IF($J56&gt;=$I56,"نعم","لا"),IF($J56&lt;=$I56,"نعم","لا"))))</f>
        <v/>
      </c>
      <c r="L56" s="14">
        <f>IF($K56="","",IF($K56="لا","نعم","لا"))</f>
        <v/>
      </c>
      <c r="M56" s="9" t="n"/>
      <c r="N56" s="16" t="n"/>
      <c r="O56" s="14">
        <f>IF(OR($N56="",$H56=""),"",IF($N56=$H56,"نعم","لا"))</f>
        <v/>
      </c>
      <c r="P56" s="9" t="n"/>
      <c r="Q56" s="9" t="n"/>
      <c r="R56" s="17" t="n"/>
      <c r="S56" s="17" t="n"/>
      <c r="T56" s="9" t="n"/>
      <c r="U56" s="12" t="n"/>
      <c r="V56" s="5">
        <f>IF($A56="","",IF($U56&lt;&gt;"","مغلق",IF($P56="",IF($L56="نعم","بانتظار المسؤول","مفتوح"),"محسوم")))</f>
        <v/>
      </c>
      <c r="W56" s="9" t="n"/>
    </row>
    <row r="57">
      <c r="A57" s="12" t="n"/>
      <c r="B57" s="9" t="n"/>
      <c r="C57" s="13" t="n"/>
      <c r="D57" s="9" t="n"/>
      <c r="E57" s="9" t="n"/>
      <c r="F57" s="12" t="n"/>
      <c r="G57" s="12" t="n"/>
      <c r="H57" s="14">
        <f>IF($F57="","",IF(COUNTIF('النسخ'!$B$5:$B$14,"&lt;="&amp;$F57)=0,"",INDEX('النسخ'!$A$5:$A$14,COUNTIF('النسخ'!$B$5:$B$14,"&lt;="&amp;$F57))))</f>
        <v/>
      </c>
      <c r="I57" s="15">
        <f>IF(OR($D57="",$H57=""),"",IF($D57='القوائم'!$A$5,INDEX('النسخ'!$C$5:$C$14,MATCH($H57,'النسخ'!$A$5:$A$14,0)),IF($D57='القوائم'!$A$6,INDEX('النسخ'!$E$5:$E$14,MATCH($H57,'النسخ'!$A$5:$A$14,0)),IF($D57='القوائم'!$A$8,INDEX('النسخ'!$F$5:$F$14,MATCH($H57,'النسخ'!$A$5:$A$14,0)),0))))</f>
        <v/>
      </c>
      <c r="J57" s="15">
        <f>IF(OR($A57="",$D57="",$F57=""),"",IF($D57='القوائم'!$A$8,IF($G57="","",$G57-$A57),IF($D57='القوائم'!$A$5,$A57-IF($H57="",$F57,IF(AND(INDEX('النسخ'!$D$5:$D$14,MATCH($H57,'النسخ'!$A$5:$A$14,0))='القوائم'!$E$6,$G57&lt;&gt;""),$G57,$F57)),IF($G57="",$A57-$F57,$A57-$G57))))</f>
        <v/>
      </c>
      <c r="K57" s="14">
        <f>IF(OR($J57="",$I57=""),"",IF(OR($D57='القوائم'!$A$7,$D57='القوائم'!$A$9),"لا",IF($D57='القوائم'!$A$8,IF($J57&gt;=$I57,"نعم","لا"),IF($J57&lt;=$I57,"نعم","لا"))))</f>
        <v/>
      </c>
      <c r="L57" s="14">
        <f>IF($K57="","",IF($K57="لا","نعم","لا"))</f>
        <v/>
      </c>
      <c r="M57" s="9" t="n"/>
      <c r="N57" s="16" t="n"/>
      <c r="O57" s="14">
        <f>IF(OR($N57="",$H57=""),"",IF($N57=$H57,"نعم","لا"))</f>
        <v/>
      </c>
      <c r="P57" s="9" t="n"/>
      <c r="Q57" s="9" t="n"/>
      <c r="R57" s="17" t="n"/>
      <c r="S57" s="17" t="n"/>
      <c r="T57" s="9" t="n"/>
      <c r="U57" s="12" t="n"/>
      <c r="V57" s="5">
        <f>IF($A57="","",IF($U57&lt;&gt;"","مغلق",IF($P57="",IF($L57="نعم","بانتظار المسؤول","مفتوح"),"محسوم")))</f>
        <v/>
      </c>
      <c r="W57" s="9" t="n"/>
    </row>
    <row r="58">
      <c r="A58" s="12" t="n"/>
      <c r="B58" s="9" t="n"/>
      <c r="C58" s="13" t="n"/>
      <c r="D58" s="9" t="n"/>
      <c r="E58" s="9" t="n"/>
      <c r="F58" s="12" t="n"/>
      <c r="G58" s="12" t="n"/>
      <c r="H58" s="14">
        <f>IF($F58="","",IF(COUNTIF('النسخ'!$B$5:$B$14,"&lt;="&amp;$F58)=0,"",INDEX('النسخ'!$A$5:$A$14,COUNTIF('النسخ'!$B$5:$B$14,"&lt;="&amp;$F58))))</f>
        <v/>
      </c>
      <c r="I58" s="15">
        <f>IF(OR($D58="",$H58=""),"",IF($D58='القوائم'!$A$5,INDEX('النسخ'!$C$5:$C$14,MATCH($H58,'النسخ'!$A$5:$A$14,0)),IF($D58='القوائم'!$A$6,INDEX('النسخ'!$E$5:$E$14,MATCH($H58,'النسخ'!$A$5:$A$14,0)),IF($D58='القوائم'!$A$8,INDEX('النسخ'!$F$5:$F$14,MATCH($H58,'النسخ'!$A$5:$A$14,0)),0))))</f>
        <v/>
      </c>
      <c r="J58" s="15">
        <f>IF(OR($A58="",$D58="",$F58=""),"",IF($D58='القوائم'!$A$8,IF($G58="","",$G58-$A58),IF($D58='القوائم'!$A$5,$A58-IF($H58="",$F58,IF(AND(INDEX('النسخ'!$D$5:$D$14,MATCH($H58,'النسخ'!$A$5:$A$14,0))='القوائم'!$E$6,$G58&lt;&gt;""),$G58,$F58)),IF($G58="",$A58-$F58,$A58-$G58))))</f>
        <v/>
      </c>
      <c r="K58" s="14">
        <f>IF(OR($J58="",$I58=""),"",IF(OR($D58='القوائم'!$A$7,$D58='القوائم'!$A$9),"لا",IF($D58='القوائم'!$A$8,IF($J58&gt;=$I58,"نعم","لا"),IF($J58&lt;=$I58,"نعم","لا"))))</f>
        <v/>
      </c>
      <c r="L58" s="14">
        <f>IF($K58="","",IF($K58="لا","نعم","لا"))</f>
        <v/>
      </c>
      <c r="M58" s="9" t="n"/>
      <c r="N58" s="16" t="n"/>
      <c r="O58" s="14">
        <f>IF(OR($N58="",$H58=""),"",IF($N58=$H58,"نعم","لا"))</f>
        <v/>
      </c>
      <c r="P58" s="9" t="n"/>
      <c r="Q58" s="9" t="n"/>
      <c r="R58" s="17" t="n"/>
      <c r="S58" s="17" t="n"/>
      <c r="T58" s="9" t="n"/>
      <c r="U58" s="12" t="n"/>
      <c r="V58" s="5">
        <f>IF($A58="","",IF($U58&lt;&gt;"","مغلق",IF($P58="",IF($L58="نعم","بانتظار المسؤول","مفتوح"),"محسوم")))</f>
        <v/>
      </c>
      <c r="W58" s="9" t="n"/>
    </row>
    <row r="59">
      <c r="A59" s="12" t="n"/>
      <c r="B59" s="9" t="n"/>
      <c r="C59" s="13" t="n"/>
      <c r="D59" s="9" t="n"/>
      <c r="E59" s="9" t="n"/>
      <c r="F59" s="12" t="n"/>
      <c r="G59" s="12" t="n"/>
      <c r="H59" s="14">
        <f>IF($F59="","",IF(COUNTIF('النسخ'!$B$5:$B$14,"&lt;="&amp;$F59)=0,"",INDEX('النسخ'!$A$5:$A$14,COUNTIF('النسخ'!$B$5:$B$14,"&lt;="&amp;$F59))))</f>
        <v/>
      </c>
      <c r="I59" s="15">
        <f>IF(OR($D59="",$H59=""),"",IF($D59='القوائم'!$A$5,INDEX('النسخ'!$C$5:$C$14,MATCH($H59,'النسخ'!$A$5:$A$14,0)),IF($D59='القوائم'!$A$6,INDEX('النسخ'!$E$5:$E$14,MATCH($H59,'النسخ'!$A$5:$A$14,0)),IF($D59='القوائم'!$A$8,INDEX('النسخ'!$F$5:$F$14,MATCH($H59,'النسخ'!$A$5:$A$14,0)),0))))</f>
        <v/>
      </c>
      <c r="J59" s="15">
        <f>IF(OR($A59="",$D59="",$F59=""),"",IF($D59='القوائم'!$A$8,IF($G59="","",$G59-$A59),IF($D59='القوائم'!$A$5,$A59-IF($H59="",$F59,IF(AND(INDEX('النسخ'!$D$5:$D$14,MATCH($H59,'النسخ'!$A$5:$A$14,0))='القوائم'!$E$6,$G59&lt;&gt;""),$G59,$F59)),IF($G59="",$A59-$F59,$A59-$G59))))</f>
        <v/>
      </c>
      <c r="K59" s="14">
        <f>IF(OR($J59="",$I59=""),"",IF(OR($D59='القوائم'!$A$7,$D59='القوائم'!$A$9),"لا",IF($D59='القوائم'!$A$8,IF($J59&gt;=$I59,"نعم","لا"),IF($J59&lt;=$I59,"نعم","لا"))))</f>
        <v/>
      </c>
      <c r="L59" s="14">
        <f>IF($K59="","",IF($K59="لا","نعم","لا"))</f>
        <v/>
      </c>
      <c r="M59" s="9" t="n"/>
      <c r="N59" s="16" t="n"/>
      <c r="O59" s="14">
        <f>IF(OR($N59="",$H59=""),"",IF($N59=$H59,"نعم","لا"))</f>
        <v/>
      </c>
      <c r="P59" s="9" t="n"/>
      <c r="Q59" s="9" t="n"/>
      <c r="R59" s="17" t="n"/>
      <c r="S59" s="17" t="n"/>
      <c r="T59" s="9" t="n"/>
      <c r="U59" s="12" t="n"/>
      <c r="V59" s="5">
        <f>IF($A59="","",IF($U59&lt;&gt;"","مغلق",IF($P59="",IF($L59="نعم","بانتظار المسؤول","مفتوح"),"محسوم")))</f>
        <v/>
      </c>
      <c r="W59" s="9" t="n"/>
    </row>
    <row r="60">
      <c r="A60" s="12" t="n"/>
      <c r="B60" s="9" t="n"/>
      <c r="C60" s="13" t="n"/>
      <c r="D60" s="9" t="n"/>
      <c r="E60" s="9" t="n"/>
      <c r="F60" s="12" t="n"/>
      <c r="G60" s="12" t="n"/>
      <c r="H60" s="14">
        <f>IF($F60="","",IF(COUNTIF('النسخ'!$B$5:$B$14,"&lt;="&amp;$F60)=0,"",INDEX('النسخ'!$A$5:$A$14,COUNTIF('النسخ'!$B$5:$B$14,"&lt;="&amp;$F60))))</f>
        <v/>
      </c>
      <c r="I60" s="15">
        <f>IF(OR($D60="",$H60=""),"",IF($D60='القوائم'!$A$5,INDEX('النسخ'!$C$5:$C$14,MATCH($H60,'النسخ'!$A$5:$A$14,0)),IF($D60='القوائم'!$A$6,INDEX('النسخ'!$E$5:$E$14,MATCH($H60,'النسخ'!$A$5:$A$14,0)),IF($D60='القوائم'!$A$8,INDEX('النسخ'!$F$5:$F$14,MATCH($H60,'النسخ'!$A$5:$A$14,0)),0))))</f>
        <v/>
      </c>
      <c r="J60" s="15">
        <f>IF(OR($A60="",$D60="",$F60=""),"",IF($D60='القوائم'!$A$8,IF($G60="","",$G60-$A60),IF($D60='القوائم'!$A$5,$A60-IF($H60="",$F60,IF(AND(INDEX('النسخ'!$D$5:$D$14,MATCH($H60,'النسخ'!$A$5:$A$14,0))='القوائم'!$E$6,$G60&lt;&gt;""),$G60,$F60)),IF($G60="",$A60-$F60,$A60-$G60))))</f>
        <v/>
      </c>
      <c r="K60" s="14">
        <f>IF(OR($J60="",$I60=""),"",IF(OR($D60='القوائم'!$A$7,$D60='القوائم'!$A$9),"لا",IF($D60='القوائم'!$A$8,IF($J60&gt;=$I60,"نعم","لا"),IF($J60&lt;=$I60,"نعم","لا"))))</f>
        <v/>
      </c>
      <c r="L60" s="14">
        <f>IF($K60="","",IF($K60="لا","نعم","لا"))</f>
        <v/>
      </c>
      <c r="M60" s="9" t="n"/>
      <c r="N60" s="16" t="n"/>
      <c r="O60" s="14">
        <f>IF(OR($N60="",$H60=""),"",IF($N60=$H60,"نعم","لا"))</f>
        <v/>
      </c>
      <c r="P60" s="9" t="n"/>
      <c r="Q60" s="9" t="n"/>
      <c r="R60" s="17" t="n"/>
      <c r="S60" s="17" t="n"/>
      <c r="T60" s="9" t="n"/>
      <c r="U60" s="12" t="n"/>
      <c r="V60" s="5">
        <f>IF($A60="","",IF($U60&lt;&gt;"","مغلق",IF($P60="",IF($L60="نعم","بانتظار المسؤول","مفتوح"),"محسوم")))</f>
        <v/>
      </c>
      <c r="W60" s="9" t="n"/>
    </row>
    <row r="61">
      <c r="A61" s="12" t="n"/>
      <c r="B61" s="9" t="n"/>
      <c r="C61" s="13" t="n"/>
      <c r="D61" s="9" t="n"/>
      <c r="E61" s="9" t="n"/>
      <c r="F61" s="12" t="n"/>
      <c r="G61" s="12" t="n"/>
      <c r="H61" s="14">
        <f>IF($F61="","",IF(COUNTIF('النسخ'!$B$5:$B$14,"&lt;="&amp;$F61)=0,"",INDEX('النسخ'!$A$5:$A$14,COUNTIF('النسخ'!$B$5:$B$14,"&lt;="&amp;$F61))))</f>
        <v/>
      </c>
      <c r="I61" s="15">
        <f>IF(OR($D61="",$H61=""),"",IF($D61='القوائم'!$A$5,INDEX('النسخ'!$C$5:$C$14,MATCH($H61,'النسخ'!$A$5:$A$14,0)),IF($D61='القوائم'!$A$6,INDEX('النسخ'!$E$5:$E$14,MATCH($H61,'النسخ'!$A$5:$A$14,0)),IF($D61='القوائم'!$A$8,INDEX('النسخ'!$F$5:$F$14,MATCH($H61,'النسخ'!$A$5:$A$14,0)),0))))</f>
        <v/>
      </c>
      <c r="J61" s="15">
        <f>IF(OR($A61="",$D61="",$F61=""),"",IF($D61='القوائم'!$A$8,IF($G61="","",$G61-$A61),IF($D61='القوائم'!$A$5,$A61-IF($H61="",$F61,IF(AND(INDEX('النسخ'!$D$5:$D$14,MATCH($H61,'النسخ'!$A$5:$A$14,0))='القوائم'!$E$6,$G61&lt;&gt;""),$G61,$F61)),IF($G61="",$A61-$F61,$A61-$G61))))</f>
        <v/>
      </c>
      <c r="K61" s="14">
        <f>IF(OR($J61="",$I61=""),"",IF(OR($D61='القوائم'!$A$7,$D61='القوائم'!$A$9),"لا",IF($D61='القوائم'!$A$8,IF($J61&gt;=$I61,"نعم","لا"),IF($J61&lt;=$I61,"نعم","لا"))))</f>
        <v/>
      </c>
      <c r="L61" s="14">
        <f>IF($K61="","",IF($K61="لا","نعم","لا"))</f>
        <v/>
      </c>
      <c r="M61" s="9" t="n"/>
      <c r="N61" s="16" t="n"/>
      <c r="O61" s="14">
        <f>IF(OR($N61="",$H61=""),"",IF($N61=$H61,"نعم","لا"))</f>
        <v/>
      </c>
      <c r="P61" s="9" t="n"/>
      <c r="Q61" s="9" t="n"/>
      <c r="R61" s="17" t="n"/>
      <c r="S61" s="17" t="n"/>
      <c r="T61" s="9" t="n"/>
      <c r="U61" s="12" t="n"/>
      <c r="V61" s="5">
        <f>IF($A61="","",IF($U61&lt;&gt;"","مغلق",IF($P61="",IF($L61="نعم","بانتظار المسؤول","مفتوح"),"محسوم")))</f>
        <v/>
      </c>
      <c r="W61" s="9" t="n"/>
    </row>
    <row r="62">
      <c r="A62" s="12" t="n"/>
      <c r="B62" s="9" t="n"/>
      <c r="C62" s="13" t="n"/>
      <c r="D62" s="9" t="n"/>
      <c r="E62" s="9" t="n"/>
      <c r="F62" s="12" t="n"/>
      <c r="G62" s="12" t="n"/>
      <c r="H62" s="14">
        <f>IF($F62="","",IF(COUNTIF('النسخ'!$B$5:$B$14,"&lt;="&amp;$F62)=0,"",INDEX('النسخ'!$A$5:$A$14,COUNTIF('النسخ'!$B$5:$B$14,"&lt;="&amp;$F62))))</f>
        <v/>
      </c>
      <c r="I62" s="15">
        <f>IF(OR($D62="",$H62=""),"",IF($D62='القوائم'!$A$5,INDEX('النسخ'!$C$5:$C$14,MATCH($H62,'النسخ'!$A$5:$A$14,0)),IF($D62='القوائم'!$A$6,INDEX('النسخ'!$E$5:$E$14,MATCH($H62,'النسخ'!$A$5:$A$14,0)),IF($D62='القوائم'!$A$8,INDEX('النسخ'!$F$5:$F$14,MATCH($H62,'النسخ'!$A$5:$A$14,0)),0))))</f>
        <v/>
      </c>
      <c r="J62" s="15">
        <f>IF(OR($A62="",$D62="",$F62=""),"",IF($D62='القوائم'!$A$8,IF($G62="","",$G62-$A62),IF($D62='القوائم'!$A$5,$A62-IF($H62="",$F62,IF(AND(INDEX('النسخ'!$D$5:$D$14,MATCH($H62,'النسخ'!$A$5:$A$14,0))='القوائم'!$E$6,$G62&lt;&gt;""),$G62,$F62)),IF($G62="",$A62-$F62,$A62-$G62))))</f>
        <v/>
      </c>
      <c r="K62" s="14">
        <f>IF(OR($J62="",$I62=""),"",IF(OR($D62='القوائم'!$A$7,$D62='القوائم'!$A$9),"لا",IF($D62='القوائم'!$A$8,IF($J62&gt;=$I62,"نعم","لا"),IF($J62&lt;=$I62,"نعم","لا"))))</f>
        <v/>
      </c>
      <c r="L62" s="14">
        <f>IF($K62="","",IF($K62="لا","نعم","لا"))</f>
        <v/>
      </c>
      <c r="M62" s="9" t="n"/>
      <c r="N62" s="16" t="n"/>
      <c r="O62" s="14">
        <f>IF(OR($N62="",$H62=""),"",IF($N62=$H62,"نعم","لا"))</f>
        <v/>
      </c>
      <c r="P62" s="9" t="n"/>
      <c r="Q62" s="9" t="n"/>
      <c r="R62" s="17" t="n"/>
      <c r="S62" s="17" t="n"/>
      <c r="T62" s="9" t="n"/>
      <c r="U62" s="12" t="n"/>
      <c r="V62" s="5">
        <f>IF($A62="","",IF($U62&lt;&gt;"","مغلق",IF($P62="",IF($L62="نعم","بانتظار المسؤول","مفتوح"),"محسوم")))</f>
        <v/>
      </c>
      <c r="W62" s="9" t="n"/>
    </row>
    <row r="63">
      <c r="A63" s="12" t="n"/>
      <c r="B63" s="9" t="n"/>
      <c r="C63" s="13" t="n"/>
      <c r="D63" s="9" t="n"/>
      <c r="E63" s="9" t="n"/>
      <c r="F63" s="12" t="n"/>
      <c r="G63" s="12" t="n"/>
      <c r="H63" s="14">
        <f>IF($F63="","",IF(COUNTIF('النسخ'!$B$5:$B$14,"&lt;="&amp;$F63)=0,"",INDEX('النسخ'!$A$5:$A$14,COUNTIF('النسخ'!$B$5:$B$14,"&lt;="&amp;$F63))))</f>
        <v/>
      </c>
      <c r="I63" s="15">
        <f>IF(OR($D63="",$H63=""),"",IF($D63='القوائم'!$A$5,INDEX('النسخ'!$C$5:$C$14,MATCH($H63,'النسخ'!$A$5:$A$14,0)),IF($D63='القوائم'!$A$6,INDEX('النسخ'!$E$5:$E$14,MATCH($H63,'النسخ'!$A$5:$A$14,0)),IF($D63='القوائم'!$A$8,INDEX('النسخ'!$F$5:$F$14,MATCH($H63,'النسخ'!$A$5:$A$14,0)),0))))</f>
        <v/>
      </c>
      <c r="J63" s="15">
        <f>IF(OR($A63="",$D63="",$F63=""),"",IF($D63='القوائم'!$A$8,IF($G63="","",$G63-$A63),IF($D63='القوائم'!$A$5,$A63-IF($H63="",$F63,IF(AND(INDEX('النسخ'!$D$5:$D$14,MATCH($H63,'النسخ'!$A$5:$A$14,0))='القوائم'!$E$6,$G63&lt;&gt;""),$G63,$F63)),IF($G63="",$A63-$F63,$A63-$G63))))</f>
        <v/>
      </c>
      <c r="K63" s="14">
        <f>IF(OR($J63="",$I63=""),"",IF(OR($D63='القوائم'!$A$7,$D63='القوائم'!$A$9),"لا",IF($D63='القوائم'!$A$8,IF($J63&gt;=$I63,"نعم","لا"),IF($J63&lt;=$I63,"نعم","لا"))))</f>
        <v/>
      </c>
      <c r="L63" s="14">
        <f>IF($K63="","",IF($K63="لا","نعم","لا"))</f>
        <v/>
      </c>
      <c r="M63" s="9" t="n"/>
      <c r="N63" s="16" t="n"/>
      <c r="O63" s="14">
        <f>IF(OR($N63="",$H63=""),"",IF($N63=$H63,"نعم","لا"))</f>
        <v/>
      </c>
      <c r="P63" s="9" t="n"/>
      <c r="Q63" s="9" t="n"/>
      <c r="R63" s="17" t="n"/>
      <c r="S63" s="17" t="n"/>
      <c r="T63" s="9" t="n"/>
      <c r="U63" s="12" t="n"/>
      <c r="V63" s="5">
        <f>IF($A63="","",IF($U63&lt;&gt;"","مغلق",IF($P63="",IF($L63="نعم","بانتظار المسؤول","مفتوح"),"محسوم")))</f>
        <v/>
      </c>
      <c r="W63" s="9" t="n"/>
    </row>
    <row r="64">
      <c r="A64" s="12" t="n"/>
      <c r="B64" s="9" t="n"/>
      <c r="C64" s="13" t="n"/>
      <c r="D64" s="9" t="n"/>
      <c r="E64" s="9" t="n"/>
      <c r="F64" s="12" t="n"/>
      <c r="G64" s="12" t="n"/>
      <c r="H64" s="14">
        <f>IF($F64="","",IF(COUNTIF('النسخ'!$B$5:$B$14,"&lt;="&amp;$F64)=0,"",INDEX('النسخ'!$A$5:$A$14,COUNTIF('النسخ'!$B$5:$B$14,"&lt;="&amp;$F64))))</f>
        <v/>
      </c>
      <c r="I64" s="15">
        <f>IF(OR($D64="",$H64=""),"",IF($D64='القوائم'!$A$5,INDEX('النسخ'!$C$5:$C$14,MATCH($H64,'النسخ'!$A$5:$A$14,0)),IF($D64='القوائم'!$A$6,INDEX('النسخ'!$E$5:$E$14,MATCH($H64,'النسخ'!$A$5:$A$14,0)),IF($D64='القوائم'!$A$8,INDEX('النسخ'!$F$5:$F$14,MATCH($H64,'النسخ'!$A$5:$A$14,0)),0))))</f>
        <v/>
      </c>
      <c r="J64" s="15">
        <f>IF(OR($A64="",$D64="",$F64=""),"",IF($D64='القوائم'!$A$8,IF($G64="","",$G64-$A64),IF($D64='القوائم'!$A$5,$A64-IF($H64="",$F64,IF(AND(INDEX('النسخ'!$D$5:$D$14,MATCH($H64,'النسخ'!$A$5:$A$14,0))='القوائم'!$E$6,$G64&lt;&gt;""),$G64,$F64)),IF($G64="",$A64-$F64,$A64-$G64))))</f>
        <v/>
      </c>
      <c r="K64" s="14">
        <f>IF(OR($J64="",$I64=""),"",IF(OR($D64='القوائم'!$A$7,$D64='القوائم'!$A$9),"لا",IF($D64='القوائم'!$A$8,IF($J64&gt;=$I64,"نعم","لا"),IF($J64&lt;=$I64,"نعم","لا"))))</f>
        <v/>
      </c>
      <c r="L64" s="14">
        <f>IF($K64="","",IF($K64="لا","نعم","لا"))</f>
        <v/>
      </c>
      <c r="M64" s="9" t="n"/>
      <c r="N64" s="16" t="n"/>
      <c r="O64" s="14">
        <f>IF(OR($N64="",$H64=""),"",IF($N64=$H64,"نعم","لا"))</f>
        <v/>
      </c>
      <c r="P64" s="9" t="n"/>
      <c r="Q64" s="9" t="n"/>
      <c r="R64" s="17" t="n"/>
      <c r="S64" s="17" t="n"/>
      <c r="T64" s="9" t="n"/>
      <c r="U64" s="12" t="n"/>
      <c r="V64" s="5">
        <f>IF($A64="","",IF($U64&lt;&gt;"","مغلق",IF($P64="",IF($L64="نعم","بانتظار المسؤول","مفتوح"),"محسوم")))</f>
        <v/>
      </c>
      <c r="W64" s="9" t="n"/>
    </row>
    <row r="65">
      <c r="A65" s="12" t="n"/>
      <c r="B65" s="9" t="n"/>
      <c r="C65" s="13" t="n"/>
      <c r="D65" s="9" t="n"/>
      <c r="E65" s="9" t="n"/>
      <c r="F65" s="12" t="n"/>
      <c r="G65" s="12" t="n"/>
      <c r="H65" s="14">
        <f>IF($F65="","",IF(COUNTIF('النسخ'!$B$5:$B$14,"&lt;="&amp;$F65)=0,"",INDEX('النسخ'!$A$5:$A$14,COUNTIF('النسخ'!$B$5:$B$14,"&lt;="&amp;$F65))))</f>
        <v/>
      </c>
      <c r="I65" s="15">
        <f>IF(OR($D65="",$H65=""),"",IF($D65='القوائم'!$A$5,INDEX('النسخ'!$C$5:$C$14,MATCH($H65,'النسخ'!$A$5:$A$14,0)),IF($D65='القوائم'!$A$6,INDEX('النسخ'!$E$5:$E$14,MATCH($H65,'النسخ'!$A$5:$A$14,0)),IF($D65='القوائم'!$A$8,INDEX('النسخ'!$F$5:$F$14,MATCH($H65,'النسخ'!$A$5:$A$14,0)),0))))</f>
        <v/>
      </c>
      <c r="J65" s="15">
        <f>IF(OR($A65="",$D65="",$F65=""),"",IF($D65='القوائم'!$A$8,IF($G65="","",$G65-$A65),IF($D65='القوائم'!$A$5,$A65-IF($H65="",$F65,IF(AND(INDEX('النسخ'!$D$5:$D$14,MATCH($H65,'النسخ'!$A$5:$A$14,0))='القوائم'!$E$6,$G65&lt;&gt;""),$G65,$F65)),IF($G65="",$A65-$F65,$A65-$G65))))</f>
        <v/>
      </c>
      <c r="K65" s="14">
        <f>IF(OR($J65="",$I65=""),"",IF(OR($D65='القوائم'!$A$7,$D65='القوائم'!$A$9),"لا",IF($D65='القوائم'!$A$8,IF($J65&gt;=$I65,"نعم","لا"),IF($J65&lt;=$I65,"نعم","لا"))))</f>
        <v/>
      </c>
      <c r="L65" s="14">
        <f>IF($K65="","",IF($K65="لا","نعم","لا"))</f>
        <v/>
      </c>
      <c r="M65" s="9" t="n"/>
      <c r="N65" s="16" t="n"/>
      <c r="O65" s="14">
        <f>IF(OR($N65="",$H65=""),"",IF($N65=$H65,"نعم","لا"))</f>
        <v/>
      </c>
      <c r="P65" s="9" t="n"/>
      <c r="Q65" s="9" t="n"/>
      <c r="R65" s="17" t="n"/>
      <c r="S65" s="17" t="n"/>
      <c r="T65" s="9" t="n"/>
      <c r="U65" s="12" t="n"/>
      <c r="V65" s="5">
        <f>IF($A65="","",IF($U65&lt;&gt;"","مغلق",IF($P65="",IF($L65="نعم","بانتظار المسؤول","مفتوح"),"محسوم")))</f>
        <v/>
      </c>
      <c r="W65" s="9" t="n"/>
    </row>
    <row r="66">
      <c r="A66" s="12" t="n"/>
      <c r="B66" s="9" t="n"/>
      <c r="C66" s="13" t="n"/>
      <c r="D66" s="9" t="n"/>
      <c r="E66" s="9" t="n"/>
      <c r="F66" s="12" t="n"/>
      <c r="G66" s="12" t="n"/>
      <c r="H66" s="14">
        <f>IF($F66="","",IF(COUNTIF('النسخ'!$B$5:$B$14,"&lt;="&amp;$F66)=0,"",INDEX('النسخ'!$A$5:$A$14,COUNTIF('النسخ'!$B$5:$B$14,"&lt;="&amp;$F66))))</f>
        <v/>
      </c>
      <c r="I66" s="15">
        <f>IF(OR($D66="",$H66=""),"",IF($D66='القوائم'!$A$5,INDEX('النسخ'!$C$5:$C$14,MATCH($H66,'النسخ'!$A$5:$A$14,0)),IF($D66='القوائم'!$A$6,INDEX('النسخ'!$E$5:$E$14,MATCH($H66,'النسخ'!$A$5:$A$14,0)),IF($D66='القوائم'!$A$8,INDEX('النسخ'!$F$5:$F$14,MATCH($H66,'النسخ'!$A$5:$A$14,0)),0))))</f>
        <v/>
      </c>
      <c r="J66" s="15">
        <f>IF(OR($A66="",$D66="",$F66=""),"",IF($D66='القوائم'!$A$8,IF($G66="","",$G66-$A66),IF($D66='القوائم'!$A$5,$A66-IF($H66="",$F66,IF(AND(INDEX('النسخ'!$D$5:$D$14,MATCH($H66,'النسخ'!$A$5:$A$14,0))='القوائم'!$E$6,$G66&lt;&gt;""),$G66,$F66)),IF($G66="",$A66-$F66,$A66-$G66))))</f>
        <v/>
      </c>
      <c r="K66" s="14">
        <f>IF(OR($J66="",$I66=""),"",IF(OR($D66='القوائم'!$A$7,$D66='القوائم'!$A$9),"لا",IF($D66='القوائم'!$A$8,IF($J66&gt;=$I66,"نعم","لا"),IF($J66&lt;=$I66,"نعم","لا"))))</f>
        <v/>
      </c>
      <c r="L66" s="14">
        <f>IF($K66="","",IF($K66="لا","نعم","لا"))</f>
        <v/>
      </c>
      <c r="M66" s="9" t="n"/>
      <c r="N66" s="16" t="n"/>
      <c r="O66" s="14">
        <f>IF(OR($N66="",$H66=""),"",IF($N66=$H66,"نعم","لا"))</f>
        <v/>
      </c>
      <c r="P66" s="9" t="n"/>
      <c r="Q66" s="9" t="n"/>
      <c r="R66" s="17" t="n"/>
      <c r="S66" s="17" t="n"/>
      <c r="T66" s="9" t="n"/>
      <c r="U66" s="12" t="n"/>
      <c r="V66" s="5">
        <f>IF($A66="","",IF($U66&lt;&gt;"","مغلق",IF($P66="",IF($L66="نعم","بانتظار المسؤول","مفتوح"),"محسوم")))</f>
        <v/>
      </c>
      <c r="W66" s="9" t="n"/>
    </row>
    <row r="67">
      <c r="A67" s="12" t="n"/>
      <c r="B67" s="9" t="n"/>
      <c r="C67" s="13" t="n"/>
      <c r="D67" s="9" t="n"/>
      <c r="E67" s="9" t="n"/>
      <c r="F67" s="12" t="n"/>
      <c r="G67" s="12" t="n"/>
      <c r="H67" s="14">
        <f>IF($F67="","",IF(COUNTIF('النسخ'!$B$5:$B$14,"&lt;="&amp;$F67)=0,"",INDEX('النسخ'!$A$5:$A$14,COUNTIF('النسخ'!$B$5:$B$14,"&lt;="&amp;$F67))))</f>
        <v/>
      </c>
      <c r="I67" s="15">
        <f>IF(OR($D67="",$H67=""),"",IF($D67='القوائم'!$A$5,INDEX('النسخ'!$C$5:$C$14,MATCH($H67,'النسخ'!$A$5:$A$14,0)),IF($D67='القوائم'!$A$6,INDEX('النسخ'!$E$5:$E$14,MATCH($H67,'النسخ'!$A$5:$A$14,0)),IF($D67='القوائم'!$A$8,INDEX('النسخ'!$F$5:$F$14,MATCH($H67,'النسخ'!$A$5:$A$14,0)),0))))</f>
        <v/>
      </c>
      <c r="J67" s="15">
        <f>IF(OR($A67="",$D67="",$F67=""),"",IF($D67='القوائم'!$A$8,IF($G67="","",$G67-$A67),IF($D67='القوائم'!$A$5,$A67-IF($H67="",$F67,IF(AND(INDEX('النسخ'!$D$5:$D$14,MATCH($H67,'النسخ'!$A$5:$A$14,0))='القوائم'!$E$6,$G67&lt;&gt;""),$G67,$F67)),IF($G67="",$A67-$F67,$A67-$G67))))</f>
        <v/>
      </c>
      <c r="K67" s="14">
        <f>IF(OR($J67="",$I67=""),"",IF(OR($D67='القوائم'!$A$7,$D67='القوائم'!$A$9),"لا",IF($D67='القوائم'!$A$8,IF($J67&gt;=$I67,"نعم","لا"),IF($J67&lt;=$I67,"نعم","لا"))))</f>
        <v/>
      </c>
      <c r="L67" s="14">
        <f>IF($K67="","",IF($K67="لا","نعم","لا"))</f>
        <v/>
      </c>
      <c r="M67" s="9" t="n"/>
      <c r="N67" s="16" t="n"/>
      <c r="O67" s="14">
        <f>IF(OR($N67="",$H67=""),"",IF($N67=$H67,"نعم","لا"))</f>
        <v/>
      </c>
      <c r="P67" s="9" t="n"/>
      <c r="Q67" s="9" t="n"/>
      <c r="R67" s="17" t="n"/>
      <c r="S67" s="17" t="n"/>
      <c r="T67" s="9" t="n"/>
      <c r="U67" s="12" t="n"/>
      <c r="V67" s="5">
        <f>IF($A67="","",IF($U67&lt;&gt;"","مغلق",IF($P67="",IF($L67="نعم","بانتظار المسؤول","مفتوح"),"محسوم")))</f>
        <v/>
      </c>
      <c r="W67" s="9" t="n"/>
    </row>
    <row r="68">
      <c r="A68" s="12" t="n"/>
      <c r="B68" s="9" t="n"/>
      <c r="C68" s="13" t="n"/>
      <c r="D68" s="9" t="n"/>
      <c r="E68" s="9" t="n"/>
      <c r="F68" s="12" t="n"/>
      <c r="G68" s="12" t="n"/>
      <c r="H68" s="14">
        <f>IF($F68="","",IF(COUNTIF('النسخ'!$B$5:$B$14,"&lt;="&amp;$F68)=0,"",INDEX('النسخ'!$A$5:$A$14,COUNTIF('النسخ'!$B$5:$B$14,"&lt;="&amp;$F68))))</f>
        <v/>
      </c>
      <c r="I68" s="15">
        <f>IF(OR($D68="",$H68=""),"",IF($D68='القوائم'!$A$5,INDEX('النسخ'!$C$5:$C$14,MATCH($H68,'النسخ'!$A$5:$A$14,0)),IF($D68='القوائم'!$A$6,INDEX('النسخ'!$E$5:$E$14,MATCH($H68,'النسخ'!$A$5:$A$14,0)),IF($D68='القوائم'!$A$8,INDEX('النسخ'!$F$5:$F$14,MATCH($H68,'النسخ'!$A$5:$A$14,0)),0))))</f>
        <v/>
      </c>
      <c r="J68" s="15">
        <f>IF(OR($A68="",$D68="",$F68=""),"",IF($D68='القوائم'!$A$8,IF($G68="","",$G68-$A68),IF($D68='القوائم'!$A$5,$A68-IF($H68="",$F68,IF(AND(INDEX('النسخ'!$D$5:$D$14,MATCH($H68,'النسخ'!$A$5:$A$14,0))='القوائم'!$E$6,$G68&lt;&gt;""),$G68,$F68)),IF($G68="",$A68-$F68,$A68-$G68))))</f>
        <v/>
      </c>
      <c r="K68" s="14">
        <f>IF(OR($J68="",$I68=""),"",IF(OR($D68='القوائم'!$A$7,$D68='القوائم'!$A$9),"لا",IF($D68='القوائم'!$A$8,IF($J68&gt;=$I68,"نعم","لا"),IF($J68&lt;=$I68,"نعم","لا"))))</f>
        <v/>
      </c>
      <c r="L68" s="14">
        <f>IF($K68="","",IF($K68="لا","نعم","لا"))</f>
        <v/>
      </c>
      <c r="M68" s="9" t="n"/>
      <c r="N68" s="16" t="n"/>
      <c r="O68" s="14">
        <f>IF(OR($N68="",$H68=""),"",IF($N68=$H68,"نعم","لا"))</f>
        <v/>
      </c>
      <c r="P68" s="9" t="n"/>
      <c r="Q68" s="9" t="n"/>
      <c r="R68" s="17" t="n"/>
      <c r="S68" s="17" t="n"/>
      <c r="T68" s="9" t="n"/>
      <c r="U68" s="12" t="n"/>
      <c r="V68" s="5">
        <f>IF($A68="","",IF($U68&lt;&gt;"","مغلق",IF($P68="",IF($L68="نعم","بانتظار المسؤول","مفتوح"),"محسوم")))</f>
        <v/>
      </c>
      <c r="W68" s="9" t="n"/>
    </row>
    <row r="69">
      <c r="A69" s="12" t="n"/>
      <c r="B69" s="9" t="n"/>
      <c r="C69" s="13" t="n"/>
      <c r="D69" s="9" t="n"/>
      <c r="E69" s="9" t="n"/>
      <c r="F69" s="12" t="n"/>
      <c r="G69" s="12" t="n"/>
      <c r="H69" s="14">
        <f>IF($F69="","",IF(COUNTIF('النسخ'!$B$5:$B$14,"&lt;="&amp;$F69)=0,"",INDEX('النسخ'!$A$5:$A$14,COUNTIF('النسخ'!$B$5:$B$14,"&lt;="&amp;$F69))))</f>
        <v/>
      </c>
      <c r="I69" s="15">
        <f>IF(OR($D69="",$H69=""),"",IF($D69='القوائم'!$A$5,INDEX('النسخ'!$C$5:$C$14,MATCH($H69,'النسخ'!$A$5:$A$14,0)),IF($D69='القوائم'!$A$6,INDEX('النسخ'!$E$5:$E$14,MATCH($H69,'النسخ'!$A$5:$A$14,0)),IF($D69='القوائم'!$A$8,INDEX('النسخ'!$F$5:$F$14,MATCH($H69,'النسخ'!$A$5:$A$14,0)),0))))</f>
        <v/>
      </c>
      <c r="J69" s="15">
        <f>IF(OR($A69="",$D69="",$F69=""),"",IF($D69='القوائم'!$A$8,IF($G69="","",$G69-$A69),IF($D69='القوائم'!$A$5,$A69-IF($H69="",$F69,IF(AND(INDEX('النسخ'!$D$5:$D$14,MATCH($H69,'النسخ'!$A$5:$A$14,0))='القوائم'!$E$6,$G69&lt;&gt;""),$G69,$F69)),IF($G69="",$A69-$F69,$A69-$G69))))</f>
        <v/>
      </c>
      <c r="K69" s="14">
        <f>IF(OR($J69="",$I69=""),"",IF(OR($D69='القوائم'!$A$7,$D69='القوائم'!$A$9),"لا",IF($D69='القوائم'!$A$8,IF($J69&gt;=$I69,"نعم","لا"),IF($J69&lt;=$I69,"نعم","لا"))))</f>
        <v/>
      </c>
      <c r="L69" s="14">
        <f>IF($K69="","",IF($K69="لا","نعم","لا"))</f>
        <v/>
      </c>
      <c r="M69" s="9" t="n"/>
      <c r="N69" s="16" t="n"/>
      <c r="O69" s="14">
        <f>IF(OR($N69="",$H69=""),"",IF($N69=$H69,"نعم","لا"))</f>
        <v/>
      </c>
      <c r="P69" s="9" t="n"/>
      <c r="Q69" s="9" t="n"/>
      <c r="R69" s="17" t="n"/>
      <c r="S69" s="17" t="n"/>
      <c r="T69" s="9" t="n"/>
      <c r="U69" s="12" t="n"/>
      <c r="V69" s="5">
        <f>IF($A69="","",IF($U69&lt;&gt;"","مغلق",IF($P69="",IF($L69="نعم","بانتظار المسؤول","مفتوح"),"محسوم")))</f>
        <v/>
      </c>
      <c r="W69" s="9" t="n"/>
    </row>
    <row r="70">
      <c r="A70" s="12" t="n"/>
      <c r="B70" s="9" t="n"/>
      <c r="C70" s="13" t="n"/>
      <c r="D70" s="9" t="n"/>
      <c r="E70" s="9" t="n"/>
      <c r="F70" s="12" t="n"/>
      <c r="G70" s="12" t="n"/>
      <c r="H70" s="14">
        <f>IF($F70="","",IF(COUNTIF('النسخ'!$B$5:$B$14,"&lt;="&amp;$F70)=0,"",INDEX('النسخ'!$A$5:$A$14,COUNTIF('النسخ'!$B$5:$B$14,"&lt;="&amp;$F70))))</f>
        <v/>
      </c>
      <c r="I70" s="15">
        <f>IF(OR($D70="",$H70=""),"",IF($D70='القوائم'!$A$5,INDEX('النسخ'!$C$5:$C$14,MATCH($H70,'النسخ'!$A$5:$A$14,0)),IF($D70='القوائم'!$A$6,INDEX('النسخ'!$E$5:$E$14,MATCH($H70,'النسخ'!$A$5:$A$14,0)),IF($D70='القوائم'!$A$8,INDEX('النسخ'!$F$5:$F$14,MATCH($H70,'النسخ'!$A$5:$A$14,0)),0))))</f>
        <v/>
      </c>
      <c r="J70" s="15">
        <f>IF(OR($A70="",$D70="",$F70=""),"",IF($D70='القوائم'!$A$8,IF($G70="","",$G70-$A70),IF($D70='القوائم'!$A$5,$A70-IF($H70="",$F70,IF(AND(INDEX('النسخ'!$D$5:$D$14,MATCH($H70,'النسخ'!$A$5:$A$14,0))='القوائم'!$E$6,$G70&lt;&gt;""),$G70,$F70)),IF($G70="",$A70-$F70,$A70-$G70))))</f>
        <v/>
      </c>
      <c r="K70" s="14">
        <f>IF(OR($J70="",$I70=""),"",IF(OR($D70='القوائم'!$A$7,$D70='القوائم'!$A$9),"لا",IF($D70='القوائم'!$A$8,IF($J70&gt;=$I70,"نعم","لا"),IF($J70&lt;=$I70,"نعم","لا"))))</f>
        <v/>
      </c>
      <c r="L70" s="14">
        <f>IF($K70="","",IF($K70="لا","نعم","لا"))</f>
        <v/>
      </c>
      <c r="M70" s="9" t="n"/>
      <c r="N70" s="16" t="n"/>
      <c r="O70" s="14">
        <f>IF(OR($N70="",$H70=""),"",IF($N70=$H70,"نعم","لا"))</f>
        <v/>
      </c>
      <c r="P70" s="9" t="n"/>
      <c r="Q70" s="9" t="n"/>
      <c r="R70" s="17" t="n"/>
      <c r="S70" s="17" t="n"/>
      <c r="T70" s="9" t="n"/>
      <c r="U70" s="12" t="n"/>
      <c r="V70" s="5">
        <f>IF($A70="","",IF($U70&lt;&gt;"","مغلق",IF($P70="",IF($L70="نعم","بانتظار المسؤول","مفتوح"),"محسوم")))</f>
        <v/>
      </c>
      <c r="W70" s="9" t="n"/>
    </row>
    <row r="71">
      <c r="A71" s="12" t="n"/>
      <c r="B71" s="9" t="n"/>
      <c r="C71" s="13" t="n"/>
      <c r="D71" s="9" t="n"/>
      <c r="E71" s="9" t="n"/>
      <c r="F71" s="12" t="n"/>
      <c r="G71" s="12" t="n"/>
      <c r="H71" s="14">
        <f>IF($F71="","",IF(COUNTIF('النسخ'!$B$5:$B$14,"&lt;="&amp;$F71)=0,"",INDEX('النسخ'!$A$5:$A$14,COUNTIF('النسخ'!$B$5:$B$14,"&lt;="&amp;$F71))))</f>
        <v/>
      </c>
      <c r="I71" s="15">
        <f>IF(OR($D71="",$H71=""),"",IF($D71='القوائم'!$A$5,INDEX('النسخ'!$C$5:$C$14,MATCH($H71,'النسخ'!$A$5:$A$14,0)),IF($D71='القوائم'!$A$6,INDEX('النسخ'!$E$5:$E$14,MATCH($H71,'النسخ'!$A$5:$A$14,0)),IF($D71='القوائم'!$A$8,INDEX('النسخ'!$F$5:$F$14,MATCH($H71,'النسخ'!$A$5:$A$14,0)),0))))</f>
        <v/>
      </c>
      <c r="J71" s="15">
        <f>IF(OR($A71="",$D71="",$F71=""),"",IF($D71='القوائم'!$A$8,IF($G71="","",$G71-$A71),IF($D71='القوائم'!$A$5,$A71-IF($H71="",$F71,IF(AND(INDEX('النسخ'!$D$5:$D$14,MATCH($H71,'النسخ'!$A$5:$A$14,0))='القوائم'!$E$6,$G71&lt;&gt;""),$G71,$F71)),IF($G71="",$A71-$F71,$A71-$G71))))</f>
        <v/>
      </c>
      <c r="K71" s="14">
        <f>IF(OR($J71="",$I71=""),"",IF(OR($D71='القوائم'!$A$7,$D71='القوائم'!$A$9),"لا",IF($D71='القوائم'!$A$8,IF($J71&gt;=$I71,"نعم","لا"),IF($J71&lt;=$I71,"نعم","لا"))))</f>
        <v/>
      </c>
      <c r="L71" s="14">
        <f>IF($K71="","",IF($K71="لا","نعم","لا"))</f>
        <v/>
      </c>
      <c r="M71" s="9" t="n"/>
      <c r="N71" s="16" t="n"/>
      <c r="O71" s="14">
        <f>IF(OR($N71="",$H71=""),"",IF($N71=$H71,"نعم","لا"))</f>
        <v/>
      </c>
      <c r="P71" s="9" t="n"/>
      <c r="Q71" s="9" t="n"/>
      <c r="R71" s="17" t="n"/>
      <c r="S71" s="17" t="n"/>
      <c r="T71" s="9" t="n"/>
      <c r="U71" s="12" t="n"/>
      <c r="V71" s="5">
        <f>IF($A71="","",IF($U71&lt;&gt;"","مغلق",IF($P71="",IF($L71="نعم","بانتظار المسؤول","مفتوح"),"محسوم")))</f>
        <v/>
      </c>
      <c r="W71" s="9" t="n"/>
    </row>
    <row r="72">
      <c r="A72" s="12" t="n"/>
      <c r="B72" s="9" t="n"/>
      <c r="C72" s="13" t="n"/>
      <c r="D72" s="9" t="n"/>
      <c r="E72" s="9" t="n"/>
      <c r="F72" s="12" t="n"/>
      <c r="G72" s="12" t="n"/>
      <c r="H72" s="14">
        <f>IF($F72="","",IF(COUNTIF('النسخ'!$B$5:$B$14,"&lt;="&amp;$F72)=0,"",INDEX('النسخ'!$A$5:$A$14,COUNTIF('النسخ'!$B$5:$B$14,"&lt;="&amp;$F72))))</f>
        <v/>
      </c>
      <c r="I72" s="15">
        <f>IF(OR($D72="",$H72=""),"",IF($D72='القوائم'!$A$5,INDEX('النسخ'!$C$5:$C$14,MATCH($H72,'النسخ'!$A$5:$A$14,0)),IF($D72='القوائم'!$A$6,INDEX('النسخ'!$E$5:$E$14,MATCH($H72,'النسخ'!$A$5:$A$14,0)),IF($D72='القوائم'!$A$8,INDEX('النسخ'!$F$5:$F$14,MATCH($H72,'النسخ'!$A$5:$A$14,0)),0))))</f>
        <v/>
      </c>
      <c r="J72" s="15">
        <f>IF(OR($A72="",$D72="",$F72=""),"",IF($D72='القوائم'!$A$8,IF($G72="","",$G72-$A72),IF($D72='القوائم'!$A$5,$A72-IF($H72="",$F72,IF(AND(INDEX('النسخ'!$D$5:$D$14,MATCH($H72,'النسخ'!$A$5:$A$14,0))='القوائم'!$E$6,$G72&lt;&gt;""),$G72,$F72)),IF($G72="",$A72-$F72,$A72-$G72))))</f>
        <v/>
      </c>
      <c r="K72" s="14">
        <f>IF(OR($J72="",$I72=""),"",IF(OR($D72='القوائم'!$A$7,$D72='القوائم'!$A$9),"لا",IF($D72='القوائم'!$A$8,IF($J72&gt;=$I72,"نعم","لا"),IF($J72&lt;=$I72,"نعم","لا"))))</f>
        <v/>
      </c>
      <c r="L72" s="14">
        <f>IF($K72="","",IF($K72="لا","نعم","لا"))</f>
        <v/>
      </c>
      <c r="M72" s="9" t="n"/>
      <c r="N72" s="16" t="n"/>
      <c r="O72" s="14">
        <f>IF(OR($N72="",$H72=""),"",IF($N72=$H72,"نعم","لا"))</f>
        <v/>
      </c>
      <c r="P72" s="9" t="n"/>
      <c r="Q72" s="9" t="n"/>
      <c r="R72" s="17" t="n"/>
      <c r="S72" s="17" t="n"/>
      <c r="T72" s="9" t="n"/>
      <c r="U72" s="12" t="n"/>
      <c r="V72" s="5">
        <f>IF($A72="","",IF($U72&lt;&gt;"","مغلق",IF($P72="",IF($L72="نعم","بانتظار المسؤول","مفتوح"),"محسوم")))</f>
        <v/>
      </c>
      <c r="W72" s="9" t="n"/>
    </row>
    <row r="73">
      <c r="A73" s="12" t="n"/>
      <c r="B73" s="9" t="n"/>
      <c r="C73" s="13" t="n"/>
      <c r="D73" s="9" t="n"/>
      <c r="E73" s="9" t="n"/>
      <c r="F73" s="12" t="n"/>
      <c r="G73" s="12" t="n"/>
      <c r="H73" s="14">
        <f>IF($F73="","",IF(COUNTIF('النسخ'!$B$5:$B$14,"&lt;="&amp;$F73)=0,"",INDEX('النسخ'!$A$5:$A$14,COUNTIF('النسخ'!$B$5:$B$14,"&lt;="&amp;$F73))))</f>
        <v/>
      </c>
      <c r="I73" s="15">
        <f>IF(OR($D73="",$H73=""),"",IF($D73='القوائم'!$A$5,INDEX('النسخ'!$C$5:$C$14,MATCH($H73,'النسخ'!$A$5:$A$14,0)),IF($D73='القوائم'!$A$6,INDEX('النسخ'!$E$5:$E$14,MATCH($H73,'النسخ'!$A$5:$A$14,0)),IF($D73='القوائم'!$A$8,INDEX('النسخ'!$F$5:$F$14,MATCH($H73,'النسخ'!$A$5:$A$14,0)),0))))</f>
        <v/>
      </c>
      <c r="J73" s="15">
        <f>IF(OR($A73="",$D73="",$F73=""),"",IF($D73='القوائم'!$A$8,IF($G73="","",$G73-$A73),IF($D73='القوائم'!$A$5,$A73-IF($H73="",$F73,IF(AND(INDEX('النسخ'!$D$5:$D$14,MATCH($H73,'النسخ'!$A$5:$A$14,0))='القوائم'!$E$6,$G73&lt;&gt;""),$G73,$F73)),IF($G73="",$A73-$F73,$A73-$G73))))</f>
        <v/>
      </c>
      <c r="K73" s="14">
        <f>IF(OR($J73="",$I73=""),"",IF(OR($D73='القوائم'!$A$7,$D73='القوائم'!$A$9),"لا",IF($D73='القوائم'!$A$8,IF($J73&gt;=$I73,"نعم","لا"),IF($J73&lt;=$I73,"نعم","لا"))))</f>
        <v/>
      </c>
      <c r="L73" s="14">
        <f>IF($K73="","",IF($K73="لا","نعم","لا"))</f>
        <v/>
      </c>
      <c r="M73" s="9" t="n"/>
      <c r="N73" s="16" t="n"/>
      <c r="O73" s="14">
        <f>IF(OR($N73="",$H73=""),"",IF($N73=$H73,"نعم","لا"))</f>
        <v/>
      </c>
      <c r="P73" s="9" t="n"/>
      <c r="Q73" s="9" t="n"/>
      <c r="R73" s="17" t="n"/>
      <c r="S73" s="17" t="n"/>
      <c r="T73" s="9" t="n"/>
      <c r="U73" s="12" t="n"/>
      <c r="V73" s="5">
        <f>IF($A73="","",IF($U73&lt;&gt;"","مغلق",IF($P73="",IF($L73="نعم","بانتظار المسؤول","مفتوح"),"محسوم")))</f>
        <v/>
      </c>
      <c r="W73" s="9" t="n"/>
    </row>
    <row r="74">
      <c r="A74" s="12" t="n"/>
      <c r="B74" s="9" t="n"/>
      <c r="C74" s="13" t="n"/>
      <c r="D74" s="9" t="n"/>
      <c r="E74" s="9" t="n"/>
      <c r="F74" s="12" t="n"/>
      <c r="G74" s="12" t="n"/>
      <c r="H74" s="14">
        <f>IF($F74="","",IF(COUNTIF('النسخ'!$B$5:$B$14,"&lt;="&amp;$F74)=0,"",INDEX('النسخ'!$A$5:$A$14,COUNTIF('النسخ'!$B$5:$B$14,"&lt;="&amp;$F74))))</f>
        <v/>
      </c>
      <c r="I74" s="15">
        <f>IF(OR($D74="",$H74=""),"",IF($D74='القوائم'!$A$5,INDEX('النسخ'!$C$5:$C$14,MATCH($H74,'النسخ'!$A$5:$A$14,0)),IF($D74='القوائم'!$A$6,INDEX('النسخ'!$E$5:$E$14,MATCH($H74,'النسخ'!$A$5:$A$14,0)),IF($D74='القوائم'!$A$8,INDEX('النسخ'!$F$5:$F$14,MATCH($H74,'النسخ'!$A$5:$A$14,0)),0))))</f>
        <v/>
      </c>
      <c r="J74" s="15">
        <f>IF(OR($A74="",$D74="",$F74=""),"",IF($D74='القوائم'!$A$8,IF($G74="","",$G74-$A74),IF($D74='القوائم'!$A$5,$A74-IF($H74="",$F74,IF(AND(INDEX('النسخ'!$D$5:$D$14,MATCH($H74,'النسخ'!$A$5:$A$14,0))='القوائم'!$E$6,$G74&lt;&gt;""),$G74,$F74)),IF($G74="",$A74-$F74,$A74-$G74))))</f>
        <v/>
      </c>
      <c r="K74" s="14">
        <f>IF(OR($J74="",$I74=""),"",IF(OR($D74='القوائم'!$A$7,$D74='القوائم'!$A$9),"لا",IF($D74='القوائم'!$A$8,IF($J74&gt;=$I74,"نعم","لا"),IF($J74&lt;=$I74,"نعم","لا"))))</f>
        <v/>
      </c>
      <c r="L74" s="14">
        <f>IF($K74="","",IF($K74="لا","نعم","لا"))</f>
        <v/>
      </c>
      <c r="M74" s="9" t="n"/>
      <c r="N74" s="16" t="n"/>
      <c r="O74" s="14">
        <f>IF(OR($N74="",$H74=""),"",IF($N74=$H74,"نعم","لا"))</f>
        <v/>
      </c>
      <c r="P74" s="9" t="n"/>
      <c r="Q74" s="9" t="n"/>
      <c r="R74" s="17" t="n"/>
      <c r="S74" s="17" t="n"/>
      <c r="T74" s="9" t="n"/>
      <c r="U74" s="12" t="n"/>
      <c r="V74" s="5">
        <f>IF($A74="","",IF($U74&lt;&gt;"","مغلق",IF($P74="",IF($L74="نعم","بانتظار المسؤول","مفتوح"),"محسوم")))</f>
        <v/>
      </c>
      <c r="W74" s="9" t="n"/>
    </row>
    <row r="75">
      <c r="A75" s="12" t="n"/>
      <c r="B75" s="9" t="n"/>
      <c r="C75" s="13" t="n"/>
      <c r="D75" s="9" t="n"/>
      <c r="E75" s="9" t="n"/>
      <c r="F75" s="12" t="n"/>
      <c r="G75" s="12" t="n"/>
      <c r="H75" s="14">
        <f>IF($F75="","",IF(COUNTIF('النسخ'!$B$5:$B$14,"&lt;="&amp;$F75)=0,"",INDEX('النسخ'!$A$5:$A$14,COUNTIF('النسخ'!$B$5:$B$14,"&lt;="&amp;$F75))))</f>
        <v/>
      </c>
      <c r="I75" s="15">
        <f>IF(OR($D75="",$H75=""),"",IF($D75='القوائم'!$A$5,INDEX('النسخ'!$C$5:$C$14,MATCH($H75,'النسخ'!$A$5:$A$14,0)),IF($D75='القوائم'!$A$6,INDEX('النسخ'!$E$5:$E$14,MATCH($H75,'النسخ'!$A$5:$A$14,0)),IF($D75='القوائم'!$A$8,INDEX('النسخ'!$F$5:$F$14,MATCH($H75,'النسخ'!$A$5:$A$14,0)),0))))</f>
        <v/>
      </c>
      <c r="J75" s="15">
        <f>IF(OR($A75="",$D75="",$F75=""),"",IF($D75='القوائم'!$A$8,IF($G75="","",$G75-$A75),IF($D75='القوائم'!$A$5,$A75-IF($H75="",$F75,IF(AND(INDEX('النسخ'!$D$5:$D$14,MATCH($H75,'النسخ'!$A$5:$A$14,0))='القوائم'!$E$6,$G75&lt;&gt;""),$G75,$F75)),IF($G75="",$A75-$F75,$A75-$G75))))</f>
        <v/>
      </c>
      <c r="K75" s="14">
        <f>IF(OR($J75="",$I75=""),"",IF(OR($D75='القوائم'!$A$7,$D75='القوائم'!$A$9),"لا",IF($D75='القوائم'!$A$8,IF($J75&gt;=$I75,"نعم","لا"),IF($J75&lt;=$I75,"نعم","لا"))))</f>
        <v/>
      </c>
      <c r="L75" s="14">
        <f>IF($K75="","",IF($K75="لا","نعم","لا"))</f>
        <v/>
      </c>
      <c r="M75" s="9" t="n"/>
      <c r="N75" s="16" t="n"/>
      <c r="O75" s="14">
        <f>IF(OR($N75="",$H75=""),"",IF($N75=$H75,"نعم","لا"))</f>
        <v/>
      </c>
      <c r="P75" s="9" t="n"/>
      <c r="Q75" s="9" t="n"/>
      <c r="R75" s="17" t="n"/>
      <c r="S75" s="17" t="n"/>
      <c r="T75" s="9" t="n"/>
      <c r="U75" s="12" t="n"/>
      <c r="V75" s="5">
        <f>IF($A75="","",IF($U75&lt;&gt;"","مغلق",IF($P75="",IF($L75="نعم","بانتظار المسؤول","مفتوح"),"محسوم")))</f>
        <v/>
      </c>
      <c r="W75" s="9" t="n"/>
    </row>
    <row r="76">
      <c r="A76" s="12" t="n"/>
      <c r="B76" s="9" t="n"/>
      <c r="C76" s="13" t="n"/>
      <c r="D76" s="9" t="n"/>
      <c r="E76" s="9" t="n"/>
      <c r="F76" s="12" t="n"/>
      <c r="G76" s="12" t="n"/>
      <c r="H76" s="14">
        <f>IF($F76="","",IF(COUNTIF('النسخ'!$B$5:$B$14,"&lt;="&amp;$F76)=0,"",INDEX('النسخ'!$A$5:$A$14,COUNTIF('النسخ'!$B$5:$B$14,"&lt;="&amp;$F76))))</f>
        <v/>
      </c>
      <c r="I76" s="15">
        <f>IF(OR($D76="",$H76=""),"",IF($D76='القوائم'!$A$5,INDEX('النسخ'!$C$5:$C$14,MATCH($H76,'النسخ'!$A$5:$A$14,0)),IF($D76='القوائم'!$A$6,INDEX('النسخ'!$E$5:$E$14,MATCH($H76,'النسخ'!$A$5:$A$14,0)),IF($D76='القوائم'!$A$8,INDEX('النسخ'!$F$5:$F$14,MATCH($H76,'النسخ'!$A$5:$A$14,0)),0))))</f>
        <v/>
      </c>
      <c r="J76" s="15">
        <f>IF(OR($A76="",$D76="",$F76=""),"",IF($D76='القوائم'!$A$8,IF($G76="","",$G76-$A76),IF($D76='القوائم'!$A$5,$A76-IF($H76="",$F76,IF(AND(INDEX('النسخ'!$D$5:$D$14,MATCH($H76,'النسخ'!$A$5:$A$14,0))='القوائم'!$E$6,$G76&lt;&gt;""),$G76,$F76)),IF($G76="",$A76-$F76,$A76-$G76))))</f>
        <v/>
      </c>
      <c r="K76" s="14">
        <f>IF(OR($J76="",$I76=""),"",IF(OR($D76='القوائم'!$A$7,$D76='القوائم'!$A$9),"لا",IF($D76='القوائم'!$A$8,IF($J76&gt;=$I76,"نعم","لا"),IF($J76&lt;=$I76,"نعم","لا"))))</f>
        <v/>
      </c>
      <c r="L76" s="14">
        <f>IF($K76="","",IF($K76="لا","نعم","لا"))</f>
        <v/>
      </c>
      <c r="M76" s="9" t="n"/>
      <c r="N76" s="16" t="n"/>
      <c r="O76" s="14">
        <f>IF(OR($N76="",$H76=""),"",IF($N76=$H76,"نعم","لا"))</f>
        <v/>
      </c>
      <c r="P76" s="9" t="n"/>
      <c r="Q76" s="9" t="n"/>
      <c r="R76" s="17" t="n"/>
      <c r="S76" s="17" t="n"/>
      <c r="T76" s="9" t="n"/>
      <c r="U76" s="12" t="n"/>
      <c r="V76" s="5">
        <f>IF($A76="","",IF($U76&lt;&gt;"","مغلق",IF($P76="",IF($L76="نعم","بانتظار المسؤول","مفتوح"),"محسوم")))</f>
        <v/>
      </c>
      <c r="W76" s="9" t="n"/>
    </row>
    <row r="77">
      <c r="A77" s="12" t="n"/>
      <c r="B77" s="9" t="n"/>
      <c r="C77" s="13" t="n"/>
      <c r="D77" s="9" t="n"/>
      <c r="E77" s="9" t="n"/>
      <c r="F77" s="12" t="n"/>
      <c r="G77" s="12" t="n"/>
      <c r="H77" s="14">
        <f>IF($F77="","",IF(COUNTIF('النسخ'!$B$5:$B$14,"&lt;="&amp;$F77)=0,"",INDEX('النسخ'!$A$5:$A$14,COUNTIF('النسخ'!$B$5:$B$14,"&lt;="&amp;$F77))))</f>
        <v/>
      </c>
      <c r="I77" s="15">
        <f>IF(OR($D77="",$H77=""),"",IF($D77='القوائم'!$A$5,INDEX('النسخ'!$C$5:$C$14,MATCH($H77,'النسخ'!$A$5:$A$14,0)),IF($D77='القوائم'!$A$6,INDEX('النسخ'!$E$5:$E$14,MATCH($H77,'النسخ'!$A$5:$A$14,0)),IF($D77='القوائم'!$A$8,INDEX('النسخ'!$F$5:$F$14,MATCH($H77,'النسخ'!$A$5:$A$14,0)),0))))</f>
        <v/>
      </c>
      <c r="J77" s="15">
        <f>IF(OR($A77="",$D77="",$F77=""),"",IF($D77='القوائم'!$A$8,IF($G77="","",$G77-$A77),IF($D77='القوائم'!$A$5,$A77-IF($H77="",$F77,IF(AND(INDEX('النسخ'!$D$5:$D$14,MATCH($H77,'النسخ'!$A$5:$A$14,0))='القوائم'!$E$6,$G77&lt;&gt;""),$G77,$F77)),IF($G77="",$A77-$F77,$A77-$G77))))</f>
        <v/>
      </c>
      <c r="K77" s="14">
        <f>IF(OR($J77="",$I77=""),"",IF(OR($D77='القوائم'!$A$7,$D77='القوائم'!$A$9),"لا",IF($D77='القوائم'!$A$8,IF($J77&gt;=$I77,"نعم","لا"),IF($J77&lt;=$I77,"نعم","لا"))))</f>
        <v/>
      </c>
      <c r="L77" s="14">
        <f>IF($K77="","",IF($K77="لا","نعم","لا"))</f>
        <v/>
      </c>
      <c r="M77" s="9" t="n"/>
      <c r="N77" s="16" t="n"/>
      <c r="O77" s="14">
        <f>IF(OR($N77="",$H77=""),"",IF($N77=$H77,"نعم","لا"))</f>
        <v/>
      </c>
      <c r="P77" s="9" t="n"/>
      <c r="Q77" s="9" t="n"/>
      <c r="R77" s="17" t="n"/>
      <c r="S77" s="17" t="n"/>
      <c r="T77" s="9" t="n"/>
      <c r="U77" s="12" t="n"/>
      <c r="V77" s="5">
        <f>IF($A77="","",IF($U77&lt;&gt;"","مغلق",IF($P77="",IF($L77="نعم","بانتظار المسؤول","مفتوح"),"محسوم")))</f>
        <v/>
      </c>
      <c r="W77" s="9" t="n"/>
    </row>
    <row r="78">
      <c r="A78" s="12" t="n"/>
      <c r="B78" s="9" t="n"/>
      <c r="C78" s="13" t="n"/>
      <c r="D78" s="9" t="n"/>
      <c r="E78" s="9" t="n"/>
      <c r="F78" s="12" t="n"/>
      <c r="G78" s="12" t="n"/>
      <c r="H78" s="14">
        <f>IF($F78="","",IF(COUNTIF('النسخ'!$B$5:$B$14,"&lt;="&amp;$F78)=0,"",INDEX('النسخ'!$A$5:$A$14,COUNTIF('النسخ'!$B$5:$B$14,"&lt;="&amp;$F78))))</f>
        <v/>
      </c>
      <c r="I78" s="15">
        <f>IF(OR($D78="",$H78=""),"",IF($D78='القوائم'!$A$5,INDEX('النسخ'!$C$5:$C$14,MATCH($H78,'النسخ'!$A$5:$A$14,0)),IF($D78='القوائم'!$A$6,INDEX('النسخ'!$E$5:$E$14,MATCH($H78,'النسخ'!$A$5:$A$14,0)),IF($D78='القوائم'!$A$8,INDEX('النسخ'!$F$5:$F$14,MATCH($H78,'النسخ'!$A$5:$A$14,0)),0))))</f>
        <v/>
      </c>
      <c r="J78" s="15">
        <f>IF(OR($A78="",$D78="",$F78=""),"",IF($D78='القوائم'!$A$8,IF($G78="","",$G78-$A78),IF($D78='القوائم'!$A$5,$A78-IF($H78="",$F78,IF(AND(INDEX('النسخ'!$D$5:$D$14,MATCH($H78,'النسخ'!$A$5:$A$14,0))='القوائم'!$E$6,$G78&lt;&gt;""),$G78,$F78)),IF($G78="",$A78-$F78,$A78-$G78))))</f>
        <v/>
      </c>
      <c r="K78" s="14">
        <f>IF(OR($J78="",$I78=""),"",IF(OR($D78='القوائم'!$A$7,$D78='القوائم'!$A$9),"لا",IF($D78='القوائم'!$A$8,IF($J78&gt;=$I78,"نعم","لا"),IF($J78&lt;=$I78,"نعم","لا"))))</f>
        <v/>
      </c>
      <c r="L78" s="14">
        <f>IF($K78="","",IF($K78="لا","نعم","لا"))</f>
        <v/>
      </c>
      <c r="M78" s="9" t="n"/>
      <c r="N78" s="16" t="n"/>
      <c r="O78" s="14">
        <f>IF(OR($N78="",$H78=""),"",IF($N78=$H78,"نعم","لا"))</f>
        <v/>
      </c>
      <c r="P78" s="9" t="n"/>
      <c r="Q78" s="9" t="n"/>
      <c r="R78" s="17" t="n"/>
      <c r="S78" s="17" t="n"/>
      <c r="T78" s="9" t="n"/>
      <c r="U78" s="12" t="n"/>
      <c r="V78" s="5">
        <f>IF($A78="","",IF($U78&lt;&gt;"","مغلق",IF($P78="",IF($L78="نعم","بانتظار المسؤول","مفتوح"),"محسوم")))</f>
        <v/>
      </c>
      <c r="W78" s="9" t="n"/>
    </row>
    <row r="79">
      <c r="A79" s="12" t="n"/>
      <c r="B79" s="9" t="n"/>
      <c r="C79" s="13" t="n"/>
      <c r="D79" s="9" t="n"/>
      <c r="E79" s="9" t="n"/>
      <c r="F79" s="12" t="n"/>
      <c r="G79" s="12" t="n"/>
      <c r="H79" s="14">
        <f>IF($F79="","",IF(COUNTIF('النسخ'!$B$5:$B$14,"&lt;="&amp;$F79)=0,"",INDEX('النسخ'!$A$5:$A$14,COUNTIF('النسخ'!$B$5:$B$14,"&lt;="&amp;$F79))))</f>
        <v/>
      </c>
      <c r="I79" s="15">
        <f>IF(OR($D79="",$H79=""),"",IF($D79='القوائم'!$A$5,INDEX('النسخ'!$C$5:$C$14,MATCH($H79,'النسخ'!$A$5:$A$14,0)),IF($D79='القوائم'!$A$6,INDEX('النسخ'!$E$5:$E$14,MATCH($H79,'النسخ'!$A$5:$A$14,0)),IF($D79='القوائم'!$A$8,INDEX('النسخ'!$F$5:$F$14,MATCH($H79,'النسخ'!$A$5:$A$14,0)),0))))</f>
        <v/>
      </c>
      <c r="J79" s="15">
        <f>IF(OR($A79="",$D79="",$F79=""),"",IF($D79='القوائم'!$A$8,IF($G79="","",$G79-$A79),IF($D79='القوائم'!$A$5,$A79-IF($H79="",$F79,IF(AND(INDEX('النسخ'!$D$5:$D$14,MATCH($H79,'النسخ'!$A$5:$A$14,0))='القوائم'!$E$6,$G79&lt;&gt;""),$G79,$F79)),IF($G79="",$A79-$F79,$A79-$G79))))</f>
        <v/>
      </c>
      <c r="K79" s="14">
        <f>IF(OR($J79="",$I79=""),"",IF(OR($D79='القوائم'!$A$7,$D79='القوائم'!$A$9),"لا",IF($D79='القوائم'!$A$8,IF($J79&gt;=$I79,"نعم","لا"),IF($J79&lt;=$I79,"نعم","لا"))))</f>
        <v/>
      </c>
      <c r="L79" s="14">
        <f>IF($K79="","",IF($K79="لا","نعم","لا"))</f>
        <v/>
      </c>
      <c r="M79" s="9" t="n"/>
      <c r="N79" s="16" t="n"/>
      <c r="O79" s="14">
        <f>IF(OR($N79="",$H79=""),"",IF($N79=$H79,"نعم","لا"))</f>
        <v/>
      </c>
      <c r="P79" s="9" t="n"/>
      <c r="Q79" s="9" t="n"/>
      <c r="R79" s="17" t="n"/>
      <c r="S79" s="17" t="n"/>
      <c r="T79" s="9" t="n"/>
      <c r="U79" s="12" t="n"/>
      <c r="V79" s="5">
        <f>IF($A79="","",IF($U79&lt;&gt;"","مغلق",IF($P79="",IF($L79="نعم","بانتظار المسؤول","مفتوح"),"محسوم")))</f>
        <v/>
      </c>
      <c r="W79" s="9" t="n"/>
    </row>
    <row r="80">
      <c r="A80" s="12" t="n"/>
      <c r="B80" s="9" t="n"/>
      <c r="C80" s="13" t="n"/>
      <c r="D80" s="9" t="n"/>
      <c r="E80" s="9" t="n"/>
      <c r="F80" s="12" t="n"/>
      <c r="G80" s="12" t="n"/>
      <c r="H80" s="14">
        <f>IF($F80="","",IF(COUNTIF('النسخ'!$B$5:$B$14,"&lt;="&amp;$F80)=0,"",INDEX('النسخ'!$A$5:$A$14,COUNTIF('النسخ'!$B$5:$B$14,"&lt;="&amp;$F80))))</f>
        <v/>
      </c>
      <c r="I80" s="15">
        <f>IF(OR($D80="",$H80=""),"",IF($D80='القوائم'!$A$5,INDEX('النسخ'!$C$5:$C$14,MATCH($H80,'النسخ'!$A$5:$A$14,0)),IF($D80='القوائم'!$A$6,INDEX('النسخ'!$E$5:$E$14,MATCH($H80,'النسخ'!$A$5:$A$14,0)),IF($D80='القوائم'!$A$8,INDEX('النسخ'!$F$5:$F$14,MATCH($H80,'النسخ'!$A$5:$A$14,0)),0))))</f>
        <v/>
      </c>
      <c r="J80" s="15">
        <f>IF(OR($A80="",$D80="",$F80=""),"",IF($D80='القوائم'!$A$8,IF($G80="","",$G80-$A80),IF($D80='القوائم'!$A$5,$A80-IF($H80="",$F80,IF(AND(INDEX('النسخ'!$D$5:$D$14,MATCH($H80,'النسخ'!$A$5:$A$14,0))='القوائم'!$E$6,$G80&lt;&gt;""),$G80,$F80)),IF($G80="",$A80-$F80,$A80-$G80))))</f>
        <v/>
      </c>
      <c r="K80" s="14">
        <f>IF(OR($J80="",$I80=""),"",IF(OR($D80='القوائم'!$A$7,$D80='القوائم'!$A$9),"لا",IF($D80='القوائم'!$A$8,IF($J80&gt;=$I80,"نعم","لا"),IF($J80&lt;=$I80,"نعم","لا"))))</f>
        <v/>
      </c>
      <c r="L80" s="14">
        <f>IF($K80="","",IF($K80="لا","نعم","لا"))</f>
        <v/>
      </c>
      <c r="M80" s="9" t="n"/>
      <c r="N80" s="16" t="n"/>
      <c r="O80" s="14">
        <f>IF(OR($N80="",$H80=""),"",IF($N80=$H80,"نعم","لا"))</f>
        <v/>
      </c>
      <c r="P80" s="9" t="n"/>
      <c r="Q80" s="9" t="n"/>
      <c r="R80" s="17" t="n"/>
      <c r="S80" s="17" t="n"/>
      <c r="T80" s="9" t="n"/>
      <c r="U80" s="12" t="n"/>
      <c r="V80" s="5">
        <f>IF($A80="","",IF($U80&lt;&gt;"","مغلق",IF($P80="",IF($L80="نعم","بانتظار المسؤول","مفتوح"),"محسوم")))</f>
        <v/>
      </c>
      <c r="W80" s="9" t="n"/>
    </row>
    <row r="81">
      <c r="A81" s="12" t="n"/>
      <c r="B81" s="9" t="n"/>
      <c r="C81" s="13" t="n"/>
      <c r="D81" s="9" t="n"/>
      <c r="E81" s="9" t="n"/>
      <c r="F81" s="12" t="n"/>
      <c r="G81" s="12" t="n"/>
      <c r="H81" s="14">
        <f>IF($F81="","",IF(COUNTIF('النسخ'!$B$5:$B$14,"&lt;="&amp;$F81)=0,"",INDEX('النسخ'!$A$5:$A$14,COUNTIF('النسخ'!$B$5:$B$14,"&lt;="&amp;$F81))))</f>
        <v/>
      </c>
      <c r="I81" s="15">
        <f>IF(OR($D81="",$H81=""),"",IF($D81='القوائم'!$A$5,INDEX('النسخ'!$C$5:$C$14,MATCH($H81,'النسخ'!$A$5:$A$14,0)),IF($D81='القوائم'!$A$6,INDEX('النسخ'!$E$5:$E$14,MATCH($H81,'النسخ'!$A$5:$A$14,0)),IF($D81='القوائم'!$A$8,INDEX('النسخ'!$F$5:$F$14,MATCH($H81,'النسخ'!$A$5:$A$14,0)),0))))</f>
        <v/>
      </c>
      <c r="J81" s="15">
        <f>IF(OR($A81="",$D81="",$F81=""),"",IF($D81='القوائم'!$A$8,IF($G81="","",$G81-$A81),IF($D81='القوائم'!$A$5,$A81-IF($H81="",$F81,IF(AND(INDEX('النسخ'!$D$5:$D$14,MATCH($H81,'النسخ'!$A$5:$A$14,0))='القوائم'!$E$6,$G81&lt;&gt;""),$G81,$F81)),IF($G81="",$A81-$F81,$A81-$G81))))</f>
        <v/>
      </c>
      <c r="K81" s="14">
        <f>IF(OR($J81="",$I81=""),"",IF(OR($D81='القوائم'!$A$7,$D81='القوائم'!$A$9),"لا",IF($D81='القوائم'!$A$8,IF($J81&gt;=$I81,"نعم","لا"),IF($J81&lt;=$I81,"نعم","لا"))))</f>
        <v/>
      </c>
      <c r="L81" s="14">
        <f>IF($K81="","",IF($K81="لا","نعم","لا"))</f>
        <v/>
      </c>
      <c r="M81" s="9" t="n"/>
      <c r="N81" s="16" t="n"/>
      <c r="O81" s="14">
        <f>IF(OR($N81="",$H81=""),"",IF($N81=$H81,"نعم","لا"))</f>
        <v/>
      </c>
      <c r="P81" s="9" t="n"/>
      <c r="Q81" s="9" t="n"/>
      <c r="R81" s="17" t="n"/>
      <c r="S81" s="17" t="n"/>
      <c r="T81" s="9" t="n"/>
      <c r="U81" s="12" t="n"/>
      <c r="V81" s="5">
        <f>IF($A81="","",IF($U81&lt;&gt;"","مغلق",IF($P81="",IF($L81="نعم","بانتظار المسؤول","مفتوح"),"محسوم")))</f>
        <v/>
      </c>
      <c r="W81" s="9" t="n"/>
    </row>
    <row r="82">
      <c r="A82" s="12" t="n"/>
      <c r="B82" s="9" t="n"/>
      <c r="C82" s="13" t="n"/>
      <c r="D82" s="9" t="n"/>
      <c r="E82" s="9" t="n"/>
      <c r="F82" s="12" t="n"/>
      <c r="G82" s="12" t="n"/>
      <c r="H82" s="14">
        <f>IF($F82="","",IF(COUNTIF('النسخ'!$B$5:$B$14,"&lt;="&amp;$F82)=0,"",INDEX('النسخ'!$A$5:$A$14,COUNTIF('النسخ'!$B$5:$B$14,"&lt;="&amp;$F82))))</f>
        <v/>
      </c>
      <c r="I82" s="15">
        <f>IF(OR($D82="",$H82=""),"",IF($D82='القوائم'!$A$5,INDEX('النسخ'!$C$5:$C$14,MATCH($H82,'النسخ'!$A$5:$A$14,0)),IF($D82='القوائم'!$A$6,INDEX('النسخ'!$E$5:$E$14,MATCH($H82,'النسخ'!$A$5:$A$14,0)),IF($D82='القوائم'!$A$8,INDEX('النسخ'!$F$5:$F$14,MATCH($H82,'النسخ'!$A$5:$A$14,0)),0))))</f>
        <v/>
      </c>
      <c r="J82" s="15">
        <f>IF(OR($A82="",$D82="",$F82=""),"",IF($D82='القوائم'!$A$8,IF($G82="","",$G82-$A82),IF($D82='القوائم'!$A$5,$A82-IF($H82="",$F82,IF(AND(INDEX('النسخ'!$D$5:$D$14,MATCH($H82,'النسخ'!$A$5:$A$14,0))='القوائم'!$E$6,$G82&lt;&gt;""),$G82,$F82)),IF($G82="",$A82-$F82,$A82-$G82))))</f>
        <v/>
      </c>
      <c r="K82" s="14">
        <f>IF(OR($J82="",$I82=""),"",IF(OR($D82='القوائم'!$A$7,$D82='القوائم'!$A$9),"لا",IF($D82='القوائم'!$A$8,IF($J82&gt;=$I82,"نعم","لا"),IF($J82&lt;=$I82,"نعم","لا"))))</f>
        <v/>
      </c>
      <c r="L82" s="14">
        <f>IF($K82="","",IF($K82="لا","نعم","لا"))</f>
        <v/>
      </c>
      <c r="M82" s="9" t="n"/>
      <c r="N82" s="16" t="n"/>
      <c r="O82" s="14">
        <f>IF(OR($N82="",$H82=""),"",IF($N82=$H82,"نعم","لا"))</f>
        <v/>
      </c>
      <c r="P82" s="9" t="n"/>
      <c r="Q82" s="9" t="n"/>
      <c r="R82" s="17" t="n"/>
      <c r="S82" s="17" t="n"/>
      <c r="T82" s="9" t="n"/>
      <c r="U82" s="12" t="n"/>
      <c r="V82" s="5">
        <f>IF($A82="","",IF($U82&lt;&gt;"","مغلق",IF($P82="",IF($L82="نعم","بانتظار المسؤول","مفتوح"),"محسوم")))</f>
        <v/>
      </c>
      <c r="W82" s="9" t="n"/>
    </row>
    <row r="83">
      <c r="A83" s="12" t="n"/>
      <c r="B83" s="9" t="n"/>
      <c r="C83" s="13" t="n"/>
      <c r="D83" s="9" t="n"/>
      <c r="E83" s="9" t="n"/>
      <c r="F83" s="12" t="n"/>
      <c r="G83" s="12" t="n"/>
      <c r="H83" s="14">
        <f>IF($F83="","",IF(COUNTIF('النسخ'!$B$5:$B$14,"&lt;="&amp;$F83)=0,"",INDEX('النسخ'!$A$5:$A$14,COUNTIF('النسخ'!$B$5:$B$14,"&lt;="&amp;$F83))))</f>
        <v/>
      </c>
      <c r="I83" s="15">
        <f>IF(OR($D83="",$H83=""),"",IF($D83='القوائم'!$A$5,INDEX('النسخ'!$C$5:$C$14,MATCH($H83,'النسخ'!$A$5:$A$14,0)),IF($D83='القوائم'!$A$6,INDEX('النسخ'!$E$5:$E$14,MATCH($H83,'النسخ'!$A$5:$A$14,0)),IF($D83='القوائم'!$A$8,INDEX('النسخ'!$F$5:$F$14,MATCH($H83,'النسخ'!$A$5:$A$14,0)),0))))</f>
        <v/>
      </c>
      <c r="J83" s="15">
        <f>IF(OR($A83="",$D83="",$F83=""),"",IF($D83='القوائم'!$A$8,IF($G83="","",$G83-$A83),IF($D83='القوائم'!$A$5,$A83-IF($H83="",$F83,IF(AND(INDEX('النسخ'!$D$5:$D$14,MATCH($H83,'النسخ'!$A$5:$A$14,0))='القوائم'!$E$6,$G83&lt;&gt;""),$G83,$F83)),IF($G83="",$A83-$F83,$A83-$G83))))</f>
        <v/>
      </c>
      <c r="K83" s="14">
        <f>IF(OR($J83="",$I83=""),"",IF(OR($D83='القوائم'!$A$7,$D83='القوائم'!$A$9),"لا",IF($D83='القوائم'!$A$8,IF($J83&gt;=$I83,"نعم","لا"),IF($J83&lt;=$I83,"نعم","لا"))))</f>
        <v/>
      </c>
      <c r="L83" s="14">
        <f>IF($K83="","",IF($K83="لا","نعم","لا"))</f>
        <v/>
      </c>
      <c r="M83" s="9" t="n"/>
      <c r="N83" s="16" t="n"/>
      <c r="O83" s="14">
        <f>IF(OR($N83="",$H83=""),"",IF($N83=$H83,"نعم","لا"))</f>
        <v/>
      </c>
      <c r="P83" s="9" t="n"/>
      <c r="Q83" s="9" t="n"/>
      <c r="R83" s="17" t="n"/>
      <c r="S83" s="17" t="n"/>
      <c r="T83" s="9" t="n"/>
      <c r="U83" s="12" t="n"/>
      <c r="V83" s="5">
        <f>IF($A83="","",IF($U83&lt;&gt;"","مغلق",IF($P83="",IF($L83="نعم","بانتظار المسؤول","مفتوح"),"محسوم")))</f>
        <v/>
      </c>
      <c r="W83" s="9" t="n"/>
    </row>
    <row r="84">
      <c r="A84" s="12" t="n"/>
      <c r="B84" s="9" t="n"/>
      <c r="C84" s="13" t="n"/>
      <c r="D84" s="9" t="n"/>
      <c r="E84" s="9" t="n"/>
      <c r="F84" s="12" t="n"/>
      <c r="G84" s="12" t="n"/>
      <c r="H84" s="14">
        <f>IF($F84="","",IF(COUNTIF('النسخ'!$B$5:$B$14,"&lt;="&amp;$F84)=0,"",INDEX('النسخ'!$A$5:$A$14,COUNTIF('النسخ'!$B$5:$B$14,"&lt;="&amp;$F84))))</f>
        <v/>
      </c>
      <c r="I84" s="15">
        <f>IF(OR($D84="",$H84=""),"",IF($D84='القوائم'!$A$5,INDEX('النسخ'!$C$5:$C$14,MATCH($H84,'النسخ'!$A$5:$A$14,0)),IF($D84='القوائم'!$A$6,INDEX('النسخ'!$E$5:$E$14,MATCH($H84,'النسخ'!$A$5:$A$14,0)),IF($D84='القوائم'!$A$8,INDEX('النسخ'!$F$5:$F$14,MATCH($H84,'النسخ'!$A$5:$A$14,0)),0))))</f>
        <v/>
      </c>
      <c r="J84" s="15">
        <f>IF(OR($A84="",$D84="",$F84=""),"",IF($D84='القوائم'!$A$8,IF($G84="","",$G84-$A84),IF($D84='القوائم'!$A$5,$A84-IF($H84="",$F84,IF(AND(INDEX('النسخ'!$D$5:$D$14,MATCH($H84,'النسخ'!$A$5:$A$14,0))='القوائم'!$E$6,$G84&lt;&gt;""),$G84,$F84)),IF($G84="",$A84-$F84,$A84-$G84))))</f>
        <v/>
      </c>
      <c r="K84" s="14">
        <f>IF(OR($J84="",$I84=""),"",IF(OR($D84='القوائم'!$A$7,$D84='القوائم'!$A$9),"لا",IF($D84='القوائم'!$A$8,IF($J84&gt;=$I84,"نعم","لا"),IF($J84&lt;=$I84,"نعم","لا"))))</f>
        <v/>
      </c>
      <c r="L84" s="14">
        <f>IF($K84="","",IF($K84="لا","نعم","لا"))</f>
        <v/>
      </c>
      <c r="M84" s="9" t="n"/>
      <c r="N84" s="16" t="n"/>
      <c r="O84" s="14">
        <f>IF(OR($N84="",$H84=""),"",IF($N84=$H84,"نعم","لا"))</f>
        <v/>
      </c>
      <c r="P84" s="9" t="n"/>
      <c r="Q84" s="9" t="n"/>
      <c r="R84" s="17" t="n"/>
      <c r="S84" s="17" t="n"/>
      <c r="T84" s="9" t="n"/>
      <c r="U84" s="12" t="n"/>
      <c r="V84" s="5">
        <f>IF($A84="","",IF($U84&lt;&gt;"","مغلق",IF($P84="",IF($L84="نعم","بانتظار المسؤول","مفتوح"),"محسوم")))</f>
        <v/>
      </c>
      <c r="W84" s="9" t="n"/>
    </row>
    <row r="85">
      <c r="A85" s="12" t="n"/>
      <c r="B85" s="9" t="n"/>
      <c r="C85" s="13" t="n"/>
      <c r="D85" s="9" t="n"/>
      <c r="E85" s="9" t="n"/>
      <c r="F85" s="12" t="n"/>
      <c r="G85" s="12" t="n"/>
      <c r="H85" s="14">
        <f>IF($F85="","",IF(COUNTIF('النسخ'!$B$5:$B$14,"&lt;="&amp;$F85)=0,"",INDEX('النسخ'!$A$5:$A$14,COUNTIF('النسخ'!$B$5:$B$14,"&lt;="&amp;$F85))))</f>
        <v/>
      </c>
      <c r="I85" s="15">
        <f>IF(OR($D85="",$H85=""),"",IF($D85='القوائم'!$A$5,INDEX('النسخ'!$C$5:$C$14,MATCH($H85,'النسخ'!$A$5:$A$14,0)),IF($D85='القوائم'!$A$6,INDEX('النسخ'!$E$5:$E$14,MATCH($H85,'النسخ'!$A$5:$A$14,0)),IF($D85='القوائم'!$A$8,INDEX('النسخ'!$F$5:$F$14,MATCH($H85,'النسخ'!$A$5:$A$14,0)),0))))</f>
        <v/>
      </c>
      <c r="J85" s="15">
        <f>IF(OR($A85="",$D85="",$F85=""),"",IF($D85='القوائم'!$A$8,IF($G85="","",$G85-$A85),IF($D85='القوائم'!$A$5,$A85-IF($H85="",$F85,IF(AND(INDEX('النسخ'!$D$5:$D$14,MATCH($H85,'النسخ'!$A$5:$A$14,0))='القوائم'!$E$6,$G85&lt;&gt;""),$G85,$F85)),IF($G85="",$A85-$F85,$A85-$G85))))</f>
        <v/>
      </c>
      <c r="K85" s="14">
        <f>IF(OR($J85="",$I85=""),"",IF(OR($D85='القوائم'!$A$7,$D85='القوائم'!$A$9),"لا",IF($D85='القوائم'!$A$8,IF($J85&gt;=$I85,"نعم","لا"),IF($J85&lt;=$I85,"نعم","لا"))))</f>
        <v/>
      </c>
      <c r="L85" s="14">
        <f>IF($K85="","",IF($K85="لا","نعم","لا"))</f>
        <v/>
      </c>
      <c r="M85" s="9" t="n"/>
      <c r="N85" s="16" t="n"/>
      <c r="O85" s="14">
        <f>IF(OR($N85="",$H85=""),"",IF($N85=$H85,"نعم","لا"))</f>
        <v/>
      </c>
      <c r="P85" s="9" t="n"/>
      <c r="Q85" s="9" t="n"/>
      <c r="R85" s="17" t="n"/>
      <c r="S85" s="17" t="n"/>
      <c r="T85" s="9" t="n"/>
      <c r="U85" s="12" t="n"/>
      <c r="V85" s="5">
        <f>IF($A85="","",IF($U85&lt;&gt;"","مغلق",IF($P85="",IF($L85="نعم","بانتظار المسؤول","مفتوح"),"محسوم")))</f>
        <v/>
      </c>
      <c r="W85" s="9" t="n"/>
    </row>
    <row r="86">
      <c r="A86" s="12" t="n"/>
      <c r="B86" s="9" t="n"/>
      <c r="C86" s="13" t="n"/>
      <c r="D86" s="9" t="n"/>
      <c r="E86" s="9" t="n"/>
      <c r="F86" s="12" t="n"/>
      <c r="G86" s="12" t="n"/>
      <c r="H86" s="14">
        <f>IF($F86="","",IF(COUNTIF('النسخ'!$B$5:$B$14,"&lt;="&amp;$F86)=0,"",INDEX('النسخ'!$A$5:$A$14,COUNTIF('النسخ'!$B$5:$B$14,"&lt;="&amp;$F86))))</f>
        <v/>
      </c>
      <c r="I86" s="15">
        <f>IF(OR($D86="",$H86=""),"",IF($D86='القوائم'!$A$5,INDEX('النسخ'!$C$5:$C$14,MATCH($H86,'النسخ'!$A$5:$A$14,0)),IF($D86='القوائم'!$A$6,INDEX('النسخ'!$E$5:$E$14,MATCH($H86,'النسخ'!$A$5:$A$14,0)),IF($D86='القوائم'!$A$8,INDEX('النسخ'!$F$5:$F$14,MATCH($H86,'النسخ'!$A$5:$A$14,0)),0))))</f>
        <v/>
      </c>
      <c r="J86" s="15">
        <f>IF(OR($A86="",$D86="",$F86=""),"",IF($D86='القوائم'!$A$8,IF($G86="","",$G86-$A86),IF($D86='القوائم'!$A$5,$A86-IF($H86="",$F86,IF(AND(INDEX('النسخ'!$D$5:$D$14,MATCH($H86,'النسخ'!$A$5:$A$14,0))='القوائم'!$E$6,$G86&lt;&gt;""),$G86,$F86)),IF($G86="",$A86-$F86,$A86-$G86))))</f>
        <v/>
      </c>
      <c r="K86" s="14">
        <f>IF(OR($J86="",$I86=""),"",IF(OR($D86='القوائم'!$A$7,$D86='القوائم'!$A$9),"لا",IF($D86='القوائم'!$A$8,IF($J86&gt;=$I86,"نعم","لا"),IF($J86&lt;=$I86,"نعم","لا"))))</f>
        <v/>
      </c>
      <c r="L86" s="14">
        <f>IF($K86="","",IF($K86="لا","نعم","لا"))</f>
        <v/>
      </c>
      <c r="M86" s="9" t="n"/>
      <c r="N86" s="16" t="n"/>
      <c r="O86" s="14">
        <f>IF(OR($N86="",$H86=""),"",IF($N86=$H86,"نعم","لا"))</f>
        <v/>
      </c>
      <c r="P86" s="9" t="n"/>
      <c r="Q86" s="9" t="n"/>
      <c r="R86" s="17" t="n"/>
      <c r="S86" s="17" t="n"/>
      <c r="T86" s="9" t="n"/>
      <c r="U86" s="12" t="n"/>
      <c r="V86" s="5">
        <f>IF($A86="","",IF($U86&lt;&gt;"","مغلق",IF($P86="",IF($L86="نعم","بانتظار المسؤول","مفتوح"),"محسوم")))</f>
        <v/>
      </c>
      <c r="W86" s="9" t="n"/>
    </row>
    <row r="87">
      <c r="A87" s="12" t="n"/>
      <c r="B87" s="9" t="n"/>
      <c r="C87" s="13" t="n"/>
      <c r="D87" s="9" t="n"/>
      <c r="E87" s="9" t="n"/>
      <c r="F87" s="12" t="n"/>
      <c r="G87" s="12" t="n"/>
      <c r="H87" s="14">
        <f>IF($F87="","",IF(COUNTIF('النسخ'!$B$5:$B$14,"&lt;="&amp;$F87)=0,"",INDEX('النسخ'!$A$5:$A$14,COUNTIF('النسخ'!$B$5:$B$14,"&lt;="&amp;$F87))))</f>
        <v/>
      </c>
      <c r="I87" s="15">
        <f>IF(OR($D87="",$H87=""),"",IF($D87='القوائم'!$A$5,INDEX('النسخ'!$C$5:$C$14,MATCH($H87,'النسخ'!$A$5:$A$14,0)),IF($D87='القوائم'!$A$6,INDEX('النسخ'!$E$5:$E$14,MATCH($H87,'النسخ'!$A$5:$A$14,0)),IF($D87='القوائم'!$A$8,INDEX('النسخ'!$F$5:$F$14,MATCH($H87,'النسخ'!$A$5:$A$14,0)),0))))</f>
        <v/>
      </c>
      <c r="J87" s="15">
        <f>IF(OR($A87="",$D87="",$F87=""),"",IF($D87='القوائم'!$A$8,IF($G87="","",$G87-$A87),IF($D87='القوائم'!$A$5,$A87-IF($H87="",$F87,IF(AND(INDEX('النسخ'!$D$5:$D$14,MATCH($H87,'النسخ'!$A$5:$A$14,0))='القوائم'!$E$6,$G87&lt;&gt;""),$G87,$F87)),IF($G87="",$A87-$F87,$A87-$G87))))</f>
        <v/>
      </c>
      <c r="K87" s="14">
        <f>IF(OR($J87="",$I87=""),"",IF(OR($D87='القوائم'!$A$7,$D87='القوائم'!$A$9),"لا",IF($D87='القوائم'!$A$8,IF($J87&gt;=$I87,"نعم","لا"),IF($J87&lt;=$I87,"نعم","لا"))))</f>
        <v/>
      </c>
      <c r="L87" s="14">
        <f>IF($K87="","",IF($K87="لا","نعم","لا"))</f>
        <v/>
      </c>
      <c r="M87" s="9" t="n"/>
      <c r="N87" s="16" t="n"/>
      <c r="O87" s="14">
        <f>IF(OR($N87="",$H87=""),"",IF($N87=$H87,"نعم","لا"))</f>
        <v/>
      </c>
      <c r="P87" s="9" t="n"/>
      <c r="Q87" s="9" t="n"/>
      <c r="R87" s="17" t="n"/>
      <c r="S87" s="17" t="n"/>
      <c r="T87" s="9" t="n"/>
      <c r="U87" s="12" t="n"/>
      <c r="V87" s="5">
        <f>IF($A87="","",IF($U87&lt;&gt;"","مغلق",IF($P87="",IF($L87="نعم","بانتظار المسؤول","مفتوح"),"محسوم")))</f>
        <v/>
      </c>
      <c r="W87" s="9" t="n"/>
    </row>
    <row r="88">
      <c r="A88" s="12" t="n"/>
      <c r="B88" s="9" t="n"/>
      <c r="C88" s="13" t="n"/>
      <c r="D88" s="9" t="n"/>
      <c r="E88" s="9" t="n"/>
      <c r="F88" s="12" t="n"/>
      <c r="G88" s="12" t="n"/>
      <c r="H88" s="14">
        <f>IF($F88="","",IF(COUNTIF('النسخ'!$B$5:$B$14,"&lt;="&amp;$F88)=0,"",INDEX('النسخ'!$A$5:$A$14,COUNTIF('النسخ'!$B$5:$B$14,"&lt;="&amp;$F88))))</f>
        <v/>
      </c>
      <c r="I88" s="15">
        <f>IF(OR($D88="",$H88=""),"",IF($D88='القوائم'!$A$5,INDEX('النسخ'!$C$5:$C$14,MATCH($H88,'النسخ'!$A$5:$A$14,0)),IF($D88='القوائم'!$A$6,INDEX('النسخ'!$E$5:$E$14,MATCH($H88,'النسخ'!$A$5:$A$14,0)),IF($D88='القوائم'!$A$8,INDEX('النسخ'!$F$5:$F$14,MATCH($H88,'النسخ'!$A$5:$A$14,0)),0))))</f>
        <v/>
      </c>
      <c r="J88" s="15">
        <f>IF(OR($A88="",$D88="",$F88=""),"",IF($D88='القوائم'!$A$8,IF($G88="","",$G88-$A88),IF($D88='القوائم'!$A$5,$A88-IF($H88="",$F88,IF(AND(INDEX('النسخ'!$D$5:$D$14,MATCH($H88,'النسخ'!$A$5:$A$14,0))='القوائم'!$E$6,$G88&lt;&gt;""),$G88,$F88)),IF($G88="",$A88-$F88,$A88-$G88))))</f>
        <v/>
      </c>
      <c r="K88" s="14">
        <f>IF(OR($J88="",$I88=""),"",IF(OR($D88='القوائم'!$A$7,$D88='القوائم'!$A$9),"لا",IF($D88='القوائم'!$A$8,IF($J88&gt;=$I88,"نعم","لا"),IF($J88&lt;=$I88,"نعم","لا"))))</f>
        <v/>
      </c>
      <c r="L88" s="14">
        <f>IF($K88="","",IF($K88="لا","نعم","لا"))</f>
        <v/>
      </c>
      <c r="M88" s="9" t="n"/>
      <c r="N88" s="16" t="n"/>
      <c r="O88" s="14">
        <f>IF(OR($N88="",$H88=""),"",IF($N88=$H88,"نعم","لا"))</f>
        <v/>
      </c>
      <c r="P88" s="9" t="n"/>
      <c r="Q88" s="9" t="n"/>
      <c r="R88" s="17" t="n"/>
      <c r="S88" s="17" t="n"/>
      <c r="T88" s="9" t="n"/>
      <c r="U88" s="12" t="n"/>
      <c r="V88" s="5">
        <f>IF($A88="","",IF($U88&lt;&gt;"","مغلق",IF($P88="",IF($L88="نعم","بانتظار المسؤول","مفتوح"),"محسوم")))</f>
        <v/>
      </c>
      <c r="W88" s="9" t="n"/>
    </row>
    <row r="89">
      <c r="A89" s="12" t="n"/>
      <c r="B89" s="9" t="n"/>
      <c r="C89" s="13" t="n"/>
      <c r="D89" s="9" t="n"/>
      <c r="E89" s="9" t="n"/>
      <c r="F89" s="12" t="n"/>
      <c r="G89" s="12" t="n"/>
      <c r="H89" s="14">
        <f>IF($F89="","",IF(COUNTIF('النسخ'!$B$5:$B$14,"&lt;="&amp;$F89)=0,"",INDEX('النسخ'!$A$5:$A$14,COUNTIF('النسخ'!$B$5:$B$14,"&lt;="&amp;$F89))))</f>
        <v/>
      </c>
      <c r="I89" s="15">
        <f>IF(OR($D89="",$H89=""),"",IF($D89='القوائم'!$A$5,INDEX('النسخ'!$C$5:$C$14,MATCH($H89,'النسخ'!$A$5:$A$14,0)),IF($D89='القوائم'!$A$6,INDEX('النسخ'!$E$5:$E$14,MATCH($H89,'النسخ'!$A$5:$A$14,0)),IF($D89='القوائم'!$A$8,INDEX('النسخ'!$F$5:$F$14,MATCH($H89,'النسخ'!$A$5:$A$14,0)),0))))</f>
        <v/>
      </c>
      <c r="J89" s="15">
        <f>IF(OR($A89="",$D89="",$F89=""),"",IF($D89='القوائم'!$A$8,IF($G89="","",$G89-$A89),IF($D89='القوائم'!$A$5,$A89-IF($H89="",$F89,IF(AND(INDEX('النسخ'!$D$5:$D$14,MATCH($H89,'النسخ'!$A$5:$A$14,0))='القوائم'!$E$6,$G89&lt;&gt;""),$G89,$F89)),IF($G89="",$A89-$F89,$A89-$G89))))</f>
        <v/>
      </c>
      <c r="K89" s="14">
        <f>IF(OR($J89="",$I89=""),"",IF(OR($D89='القوائم'!$A$7,$D89='القوائم'!$A$9),"لا",IF($D89='القوائم'!$A$8,IF($J89&gt;=$I89,"نعم","لا"),IF($J89&lt;=$I89,"نعم","لا"))))</f>
        <v/>
      </c>
      <c r="L89" s="14">
        <f>IF($K89="","",IF($K89="لا","نعم","لا"))</f>
        <v/>
      </c>
      <c r="M89" s="9" t="n"/>
      <c r="N89" s="16" t="n"/>
      <c r="O89" s="14">
        <f>IF(OR($N89="",$H89=""),"",IF($N89=$H89,"نعم","لا"))</f>
        <v/>
      </c>
      <c r="P89" s="9" t="n"/>
      <c r="Q89" s="9" t="n"/>
      <c r="R89" s="17" t="n"/>
      <c r="S89" s="17" t="n"/>
      <c r="T89" s="9" t="n"/>
      <c r="U89" s="12" t="n"/>
      <c r="V89" s="5">
        <f>IF($A89="","",IF($U89&lt;&gt;"","مغلق",IF($P89="",IF($L89="نعم","بانتظار المسؤول","مفتوح"),"محسوم")))</f>
        <v/>
      </c>
      <c r="W89" s="9" t="n"/>
    </row>
    <row r="90">
      <c r="A90" s="12" t="n"/>
      <c r="B90" s="9" t="n"/>
      <c r="C90" s="13" t="n"/>
      <c r="D90" s="9" t="n"/>
      <c r="E90" s="9" t="n"/>
      <c r="F90" s="12" t="n"/>
      <c r="G90" s="12" t="n"/>
      <c r="H90" s="14">
        <f>IF($F90="","",IF(COUNTIF('النسخ'!$B$5:$B$14,"&lt;="&amp;$F90)=0,"",INDEX('النسخ'!$A$5:$A$14,COUNTIF('النسخ'!$B$5:$B$14,"&lt;="&amp;$F90))))</f>
        <v/>
      </c>
      <c r="I90" s="15">
        <f>IF(OR($D90="",$H90=""),"",IF($D90='القوائم'!$A$5,INDEX('النسخ'!$C$5:$C$14,MATCH($H90,'النسخ'!$A$5:$A$14,0)),IF($D90='القوائم'!$A$6,INDEX('النسخ'!$E$5:$E$14,MATCH($H90,'النسخ'!$A$5:$A$14,0)),IF($D90='القوائم'!$A$8,INDEX('النسخ'!$F$5:$F$14,MATCH($H90,'النسخ'!$A$5:$A$14,0)),0))))</f>
        <v/>
      </c>
      <c r="J90" s="15">
        <f>IF(OR($A90="",$D90="",$F90=""),"",IF($D90='القوائم'!$A$8,IF($G90="","",$G90-$A90),IF($D90='القوائم'!$A$5,$A90-IF($H90="",$F90,IF(AND(INDEX('النسخ'!$D$5:$D$14,MATCH($H90,'النسخ'!$A$5:$A$14,0))='القوائم'!$E$6,$G90&lt;&gt;""),$G90,$F90)),IF($G90="",$A90-$F90,$A90-$G90))))</f>
        <v/>
      </c>
      <c r="K90" s="14">
        <f>IF(OR($J90="",$I90=""),"",IF(OR($D90='القوائم'!$A$7,$D90='القوائم'!$A$9),"لا",IF($D90='القوائم'!$A$8,IF($J90&gt;=$I90,"نعم","لا"),IF($J90&lt;=$I90,"نعم","لا"))))</f>
        <v/>
      </c>
      <c r="L90" s="14">
        <f>IF($K90="","",IF($K90="لا","نعم","لا"))</f>
        <v/>
      </c>
      <c r="M90" s="9" t="n"/>
      <c r="N90" s="16" t="n"/>
      <c r="O90" s="14">
        <f>IF(OR($N90="",$H90=""),"",IF($N90=$H90,"نعم","لا"))</f>
        <v/>
      </c>
      <c r="P90" s="9" t="n"/>
      <c r="Q90" s="9" t="n"/>
      <c r="R90" s="17" t="n"/>
      <c r="S90" s="17" t="n"/>
      <c r="T90" s="9" t="n"/>
      <c r="U90" s="12" t="n"/>
      <c r="V90" s="5">
        <f>IF($A90="","",IF($U90&lt;&gt;"","مغلق",IF($P90="",IF($L90="نعم","بانتظار المسؤول","مفتوح"),"محسوم")))</f>
        <v/>
      </c>
      <c r="W90" s="9" t="n"/>
    </row>
    <row r="91">
      <c r="A91" s="12" t="n"/>
      <c r="B91" s="9" t="n"/>
      <c r="C91" s="13" t="n"/>
      <c r="D91" s="9" t="n"/>
      <c r="E91" s="9" t="n"/>
      <c r="F91" s="12" t="n"/>
      <c r="G91" s="12" t="n"/>
      <c r="H91" s="14">
        <f>IF($F91="","",IF(COUNTIF('النسخ'!$B$5:$B$14,"&lt;="&amp;$F91)=0,"",INDEX('النسخ'!$A$5:$A$14,COUNTIF('النسخ'!$B$5:$B$14,"&lt;="&amp;$F91))))</f>
        <v/>
      </c>
      <c r="I91" s="15">
        <f>IF(OR($D91="",$H91=""),"",IF($D91='القوائم'!$A$5,INDEX('النسخ'!$C$5:$C$14,MATCH($H91,'النسخ'!$A$5:$A$14,0)),IF($D91='القوائم'!$A$6,INDEX('النسخ'!$E$5:$E$14,MATCH($H91,'النسخ'!$A$5:$A$14,0)),IF($D91='القوائم'!$A$8,INDEX('النسخ'!$F$5:$F$14,MATCH($H91,'النسخ'!$A$5:$A$14,0)),0))))</f>
        <v/>
      </c>
      <c r="J91" s="15">
        <f>IF(OR($A91="",$D91="",$F91=""),"",IF($D91='القوائم'!$A$8,IF($G91="","",$G91-$A91),IF($D91='القوائم'!$A$5,$A91-IF($H91="",$F91,IF(AND(INDEX('النسخ'!$D$5:$D$14,MATCH($H91,'النسخ'!$A$5:$A$14,0))='القوائم'!$E$6,$G91&lt;&gt;""),$G91,$F91)),IF($G91="",$A91-$F91,$A91-$G91))))</f>
        <v/>
      </c>
      <c r="K91" s="14">
        <f>IF(OR($J91="",$I91=""),"",IF(OR($D91='القوائم'!$A$7,$D91='القوائم'!$A$9),"لا",IF($D91='القوائم'!$A$8,IF($J91&gt;=$I91,"نعم","لا"),IF($J91&lt;=$I91,"نعم","لا"))))</f>
        <v/>
      </c>
      <c r="L91" s="14">
        <f>IF($K91="","",IF($K91="لا","نعم","لا"))</f>
        <v/>
      </c>
      <c r="M91" s="9" t="n"/>
      <c r="N91" s="16" t="n"/>
      <c r="O91" s="14">
        <f>IF(OR($N91="",$H91=""),"",IF($N91=$H91,"نعم","لا"))</f>
        <v/>
      </c>
      <c r="P91" s="9" t="n"/>
      <c r="Q91" s="9" t="n"/>
      <c r="R91" s="17" t="n"/>
      <c r="S91" s="17" t="n"/>
      <c r="T91" s="9" t="n"/>
      <c r="U91" s="12" t="n"/>
      <c r="V91" s="5">
        <f>IF($A91="","",IF($U91&lt;&gt;"","مغلق",IF($P91="",IF($L91="نعم","بانتظار المسؤول","مفتوح"),"محسوم")))</f>
        <v/>
      </c>
      <c r="W91" s="9" t="n"/>
    </row>
    <row r="92">
      <c r="A92" s="12" t="n"/>
      <c r="B92" s="9" t="n"/>
      <c r="C92" s="13" t="n"/>
      <c r="D92" s="9" t="n"/>
      <c r="E92" s="9" t="n"/>
      <c r="F92" s="12" t="n"/>
      <c r="G92" s="12" t="n"/>
      <c r="H92" s="14">
        <f>IF($F92="","",IF(COUNTIF('النسخ'!$B$5:$B$14,"&lt;="&amp;$F92)=0,"",INDEX('النسخ'!$A$5:$A$14,COUNTIF('النسخ'!$B$5:$B$14,"&lt;="&amp;$F92))))</f>
        <v/>
      </c>
      <c r="I92" s="15">
        <f>IF(OR($D92="",$H92=""),"",IF($D92='القوائم'!$A$5,INDEX('النسخ'!$C$5:$C$14,MATCH($H92,'النسخ'!$A$5:$A$14,0)),IF($D92='القوائم'!$A$6,INDEX('النسخ'!$E$5:$E$14,MATCH($H92,'النسخ'!$A$5:$A$14,0)),IF($D92='القوائم'!$A$8,INDEX('النسخ'!$F$5:$F$14,MATCH($H92,'النسخ'!$A$5:$A$14,0)),0))))</f>
        <v/>
      </c>
      <c r="J92" s="15">
        <f>IF(OR($A92="",$D92="",$F92=""),"",IF($D92='القوائم'!$A$8,IF($G92="","",$G92-$A92),IF($D92='القوائم'!$A$5,$A92-IF($H92="",$F92,IF(AND(INDEX('النسخ'!$D$5:$D$14,MATCH($H92,'النسخ'!$A$5:$A$14,0))='القوائم'!$E$6,$G92&lt;&gt;""),$G92,$F92)),IF($G92="",$A92-$F92,$A92-$G92))))</f>
        <v/>
      </c>
      <c r="K92" s="14">
        <f>IF(OR($J92="",$I92=""),"",IF(OR($D92='القوائم'!$A$7,$D92='القوائم'!$A$9),"لا",IF($D92='القوائم'!$A$8,IF($J92&gt;=$I92,"نعم","لا"),IF($J92&lt;=$I92,"نعم","لا"))))</f>
        <v/>
      </c>
      <c r="L92" s="14">
        <f>IF($K92="","",IF($K92="لا","نعم","لا"))</f>
        <v/>
      </c>
      <c r="M92" s="9" t="n"/>
      <c r="N92" s="16" t="n"/>
      <c r="O92" s="14">
        <f>IF(OR($N92="",$H92=""),"",IF($N92=$H92,"نعم","لا"))</f>
        <v/>
      </c>
      <c r="P92" s="9" t="n"/>
      <c r="Q92" s="9" t="n"/>
      <c r="R92" s="17" t="n"/>
      <c r="S92" s="17" t="n"/>
      <c r="T92" s="9" t="n"/>
      <c r="U92" s="12" t="n"/>
      <c r="V92" s="5">
        <f>IF($A92="","",IF($U92&lt;&gt;"","مغلق",IF($P92="",IF($L92="نعم","بانتظار المسؤول","مفتوح"),"محسوم")))</f>
        <v/>
      </c>
      <c r="W92" s="9" t="n"/>
    </row>
    <row r="93">
      <c r="A93" s="12" t="n"/>
      <c r="B93" s="9" t="n"/>
      <c r="C93" s="13" t="n"/>
      <c r="D93" s="9" t="n"/>
      <c r="E93" s="9" t="n"/>
      <c r="F93" s="12" t="n"/>
      <c r="G93" s="12" t="n"/>
      <c r="H93" s="14">
        <f>IF($F93="","",IF(COUNTIF('النسخ'!$B$5:$B$14,"&lt;="&amp;$F93)=0,"",INDEX('النسخ'!$A$5:$A$14,COUNTIF('النسخ'!$B$5:$B$14,"&lt;="&amp;$F93))))</f>
        <v/>
      </c>
      <c r="I93" s="15">
        <f>IF(OR($D93="",$H93=""),"",IF($D93='القوائم'!$A$5,INDEX('النسخ'!$C$5:$C$14,MATCH($H93,'النسخ'!$A$5:$A$14,0)),IF($D93='القوائم'!$A$6,INDEX('النسخ'!$E$5:$E$14,MATCH($H93,'النسخ'!$A$5:$A$14,0)),IF($D93='القوائم'!$A$8,INDEX('النسخ'!$F$5:$F$14,MATCH($H93,'النسخ'!$A$5:$A$14,0)),0))))</f>
        <v/>
      </c>
      <c r="J93" s="15">
        <f>IF(OR($A93="",$D93="",$F93=""),"",IF($D93='القوائم'!$A$8,IF($G93="","",$G93-$A93),IF($D93='القوائم'!$A$5,$A93-IF($H93="",$F93,IF(AND(INDEX('النسخ'!$D$5:$D$14,MATCH($H93,'النسخ'!$A$5:$A$14,0))='القوائم'!$E$6,$G93&lt;&gt;""),$G93,$F93)),IF($G93="",$A93-$F93,$A93-$G93))))</f>
        <v/>
      </c>
      <c r="K93" s="14">
        <f>IF(OR($J93="",$I93=""),"",IF(OR($D93='القوائم'!$A$7,$D93='القوائم'!$A$9),"لا",IF($D93='القوائم'!$A$8,IF($J93&gt;=$I93,"نعم","لا"),IF($J93&lt;=$I93,"نعم","لا"))))</f>
        <v/>
      </c>
      <c r="L93" s="14">
        <f>IF($K93="","",IF($K93="لا","نعم","لا"))</f>
        <v/>
      </c>
      <c r="M93" s="9" t="n"/>
      <c r="N93" s="16" t="n"/>
      <c r="O93" s="14">
        <f>IF(OR($N93="",$H93=""),"",IF($N93=$H93,"نعم","لا"))</f>
        <v/>
      </c>
      <c r="P93" s="9" t="n"/>
      <c r="Q93" s="9" t="n"/>
      <c r="R93" s="17" t="n"/>
      <c r="S93" s="17" t="n"/>
      <c r="T93" s="9" t="n"/>
      <c r="U93" s="12" t="n"/>
      <c r="V93" s="5">
        <f>IF($A93="","",IF($U93&lt;&gt;"","مغلق",IF($P93="",IF($L93="نعم","بانتظار المسؤول","مفتوح"),"محسوم")))</f>
        <v/>
      </c>
      <c r="W93" s="9" t="n"/>
    </row>
    <row r="94">
      <c r="A94" s="12" t="n"/>
      <c r="B94" s="9" t="n"/>
      <c r="C94" s="13" t="n"/>
      <c r="D94" s="9" t="n"/>
      <c r="E94" s="9" t="n"/>
      <c r="F94" s="12" t="n"/>
      <c r="G94" s="12" t="n"/>
      <c r="H94" s="14">
        <f>IF($F94="","",IF(COUNTIF('النسخ'!$B$5:$B$14,"&lt;="&amp;$F94)=0,"",INDEX('النسخ'!$A$5:$A$14,COUNTIF('النسخ'!$B$5:$B$14,"&lt;="&amp;$F94))))</f>
        <v/>
      </c>
      <c r="I94" s="15">
        <f>IF(OR($D94="",$H94=""),"",IF($D94='القوائم'!$A$5,INDEX('النسخ'!$C$5:$C$14,MATCH($H94,'النسخ'!$A$5:$A$14,0)),IF($D94='القوائم'!$A$6,INDEX('النسخ'!$E$5:$E$14,MATCH($H94,'النسخ'!$A$5:$A$14,0)),IF($D94='القوائم'!$A$8,INDEX('النسخ'!$F$5:$F$14,MATCH($H94,'النسخ'!$A$5:$A$14,0)),0))))</f>
        <v/>
      </c>
      <c r="J94" s="15">
        <f>IF(OR($A94="",$D94="",$F94=""),"",IF($D94='القوائم'!$A$8,IF($G94="","",$G94-$A94),IF($D94='القوائم'!$A$5,$A94-IF($H94="",$F94,IF(AND(INDEX('النسخ'!$D$5:$D$14,MATCH($H94,'النسخ'!$A$5:$A$14,0))='القوائم'!$E$6,$G94&lt;&gt;""),$G94,$F94)),IF($G94="",$A94-$F94,$A94-$G94))))</f>
        <v/>
      </c>
      <c r="K94" s="14">
        <f>IF(OR($J94="",$I94=""),"",IF(OR($D94='القوائم'!$A$7,$D94='القوائم'!$A$9),"لا",IF($D94='القوائم'!$A$8,IF($J94&gt;=$I94,"نعم","لا"),IF($J94&lt;=$I94,"نعم","لا"))))</f>
        <v/>
      </c>
      <c r="L94" s="14">
        <f>IF($K94="","",IF($K94="لا","نعم","لا"))</f>
        <v/>
      </c>
      <c r="M94" s="9" t="n"/>
      <c r="N94" s="16" t="n"/>
      <c r="O94" s="14">
        <f>IF(OR($N94="",$H94=""),"",IF($N94=$H94,"نعم","لا"))</f>
        <v/>
      </c>
      <c r="P94" s="9" t="n"/>
      <c r="Q94" s="9" t="n"/>
      <c r="R94" s="17" t="n"/>
      <c r="S94" s="17" t="n"/>
      <c r="T94" s="9" t="n"/>
      <c r="U94" s="12" t="n"/>
      <c r="V94" s="5">
        <f>IF($A94="","",IF($U94&lt;&gt;"","مغلق",IF($P94="",IF($L94="نعم","بانتظار المسؤول","مفتوح"),"محسوم")))</f>
        <v/>
      </c>
      <c r="W94" s="9" t="n"/>
    </row>
    <row r="95">
      <c r="A95" s="12" t="n"/>
      <c r="B95" s="9" t="n"/>
      <c r="C95" s="13" t="n"/>
      <c r="D95" s="9" t="n"/>
      <c r="E95" s="9" t="n"/>
      <c r="F95" s="12" t="n"/>
      <c r="G95" s="12" t="n"/>
      <c r="H95" s="14">
        <f>IF($F95="","",IF(COUNTIF('النسخ'!$B$5:$B$14,"&lt;="&amp;$F95)=0,"",INDEX('النسخ'!$A$5:$A$14,COUNTIF('النسخ'!$B$5:$B$14,"&lt;="&amp;$F95))))</f>
        <v/>
      </c>
      <c r="I95" s="15">
        <f>IF(OR($D95="",$H95=""),"",IF($D95='القوائم'!$A$5,INDEX('النسخ'!$C$5:$C$14,MATCH($H95,'النسخ'!$A$5:$A$14,0)),IF($D95='القوائم'!$A$6,INDEX('النسخ'!$E$5:$E$14,MATCH($H95,'النسخ'!$A$5:$A$14,0)),IF($D95='القوائم'!$A$8,INDEX('النسخ'!$F$5:$F$14,MATCH($H95,'النسخ'!$A$5:$A$14,0)),0))))</f>
        <v/>
      </c>
      <c r="J95" s="15">
        <f>IF(OR($A95="",$D95="",$F95=""),"",IF($D95='القوائم'!$A$8,IF($G95="","",$G95-$A95),IF($D95='القوائم'!$A$5,$A95-IF($H95="",$F95,IF(AND(INDEX('النسخ'!$D$5:$D$14,MATCH($H95,'النسخ'!$A$5:$A$14,0))='القوائم'!$E$6,$G95&lt;&gt;""),$G95,$F95)),IF($G95="",$A95-$F95,$A95-$G95))))</f>
        <v/>
      </c>
      <c r="K95" s="14">
        <f>IF(OR($J95="",$I95=""),"",IF(OR($D95='القوائم'!$A$7,$D95='القوائم'!$A$9),"لا",IF($D95='القوائم'!$A$8,IF($J95&gt;=$I95,"نعم","لا"),IF($J95&lt;=$I95,"نعم","لا"))))</f>
        <v/>
      </c>
      <c r="L95" s="14">
        <f>IF($K95="","",IF($K95="لا","نعم","لا"))</f>
        <v/>
      </c>
      <c r="M95" s="9" t="n"/>
      <c r="N95" s="16" t="n"/>
      <c r="O95" s="14">
        <f>IF(OR($N95="",$H95=""),"",IF($N95=$H95,"نعم","لا"))</f>
        <v/>
      </c>
      <c r="P95" s="9" t="n"/>
      <c r="Q95" s="9" t="n"/>
      <c r="R95" s="17" t="n"/>
      <c r="S95" s="17" t="n"/>
      <c r="T95" s="9" t="n"/>
      <c r="U95" s="12" t="n"/>
      <c r="V95" s="5">
        <f>IF($A95="","",IF($U95&lt;&gt;"","مغلق",IF($P95="",IF($L95="نعم","بانتظار المسؤول","مفتوح"),"محسوم")))</f>
        <v/>
      </c>
      <c r="W95" s="9" t="n"/>
    </row>
    <row r="96">
      <c r="A96" s="12" t="n"/>
      <c r="B96" s="9" t="n"/>
      <c r="C96" s="13" t="n"/>
      <c r="D96" s="9" t="n"/>
      <c r="E96" s="9" t="n"/>
      <c r="F96" s="12" t="n"/>
      <c r="G96" s="12" t="n"/>
      <c r="H96" s="14">
        <f>IF($F96="","",IF(COUNTIF('النسخ'!$B$5:$B$14,"&lt;="&amp;$F96)=0,"",INDEX('النسخ'!$A$5:$A$14,COUNTIF('النسخ'!$B$5:$B$14,"&lt;="&amp;$F96))))</f>
        <v/>
      </c>
      <c r="I96" s="15">
        <f>IF(OR($D96="",$H96=""),"",IF($D96='القوائم'!$A$5,INDEX('النسخ'!$C$5:$C$14,MATCH($H96,'النسخ'!$A$5:$A$14,0)),IF($D96='القوائم'!$A$6,INDEX('النسخ'!$E$5:$E$14,MATCH($H96,'النسخ'!$A$5:$A$14,0)),IF($D96='القوائم'!$A$8,INDEX('النسخ'!$F$5:$F$14,MATCH($H96,'النسخ'!$A$5:$A$14,0)),0))))</f>
        <v/>
      </c>
      <c r="J96" s="15">
        <f>IF(OR($A96="",$D96="",$F96=""),"",IF($D96='القوائم'!$A$8,IF($G96="","",$G96-$A96),IF($D96='القوائم'!$A$5,$A96-IF($H96="",$F96,IF(AND(INDEX('النسخ'!$D$5:$D$14,MATCH($H96,'النسخ'!$A$5:$A$14,0))='القوائم'!$E$6,$G96&lt;&gt;""),$G96,$F96)),IF($G96="",$A96-$F96,$A96-$G96))))</f>
        <v/>
      </c>
      <c r="K96" s="14">
        <f>IF(OR($J96="",$I96=""),"",IF(OR($D96='القوائم'!$A$7,$D96='القوائم'!$A$9),"لا",IF($D96='القوائم'!$A$8,IF($J96&gt;=$I96,"نعم","لا"),IF($J96&lt;=$I96,"نعم","لا"))))</f>
        <v/>
      </c>
      <c r="L96" s="14">
        <f>IF($K96="","",IF($K96="لا","نعم","لا"))</f>
        <v/>
      </c>
      <c r="M96" s="9" t="n"/>
      <c r="N96" s="16" t="n"/>
      <c r="O96" s="14">
        <f>IF(OR($N96="",$H96=""),"",IF($N96=$H96,"نعم","لا"))</f>
        <v/>
      </c>
      <c r="P96" s="9" t="n"/>
      <c r="Q96" s="9" t="n"/>
      <c r="R96" s="17" t="n"/>
      <c r="S96" s="17" t="n"/>
      <c r="T96" s="9" t="n"/>
      <c r="U96" s="12" t="n"/>
      <c r="V96" s="5">
        <f>IF($A96="","",IF($U96&lt;&gt;"","مغلق",IF($P96="",IF($L96="نعم","بانتظار المسؤول","مفتوح"),"محسوم")))</f>
        <v/>
      </c>
      <c r="W96" s="9" t="n"/>
    </row>
    <row r="97">
      <c r="A97" s="12" t="n"/>
      <c r="B97" s="9" t="n"/>
      <c r="C97" s="13" t="n"/>
      <c r="D97" s="9" t="n"/>
      <c r="E97" s="9" t="n"/>
      <c r="F97" s="12" t="n"/>
      <c r="G97" s="12" t="n"/>
      <c r="H97" s="14">
        <f>IF($F97="","",IF(COUNTIF('النسخ'!$B$5:$B$14,"&lt;="&amp;$F97)=0,"",INDEX('النسخ'!$A$5:$A$14,COUNTIF('النسخ'!$B$5:$B$14,"&lt;="&amp;$F97))))</f>
        <v/>
      </c>
      <c r="I97" s="15">
        <f>IF(OR($D97="",$H97=""),"",IF($D97='القوائم'!$A$5,INDEX('النسخ'!$C$5:$C$14,MATCH($H97,'النسخ'!$A$5:$A$14,0)),IF($D97='القوائم'!$A$6,INDEX('النسخ'!$E$5:$E$14,MATCH($H97,'النسخ'!$A$5:$A$14,0)),IF($D97='القوائم'!$A$8,INDEX('النسخ'!$F$5:$F$14,MATCH($H97,'النسخ'!$A$5:$A$14,0)),0))))</f>
        <v/>
      </c>
      <c r="J97" s="15">
        <f>IF(OR($A97="",$D97="",$F97=""),"",IF($D97='القوائم'!$A$8,IF($G97="","",$G97-$A97),IF($D97='القوائم'!$A$5,$A97-IF($H97="",$F97,IF(AND(INDEX('النسخ'!$D$5:$D$14,MATCH($H97,'النسخ'!$A$5:$A$14,0))='القوائم'!$E$6,$G97&lt;&gt;""),$G97,$F97)),IF($G97="",$A97-$F97,$A97-$G97))))</f>
        <v/>
      </c>
      <c r="K97" s="14">
        <f>IF(OR($J97="",$I97=""),"",IF(OR($D97='القوائم'!$A$7,$D97='القوائم'!$A$9),"لا",IF($D97='القوائم'!$A$8,IF($J97&gt;=$I97,"نعم","لا"),IF($J97&lt;=$I97,"نعم","لا"))))</f>
        <v/>
      </c>
      <c r="L97" s="14">
        <f>IF($K97="","",IF($K97="لا","نعم","لا"))</f>
        <v/>
      </c>
      <c r="M97" s="9" t="n"/>
      <c r="N97" s="16" t="n"/>
      <c r="O97" s="14">
        <f>IF(OR($N97="",$H97=""),"",IF($N97=$H97,"نعم","لا"))</f>
        <v/>
      </c>
      <c r="P97" s="9" t="n"/>
      <c r="Q97" s="9" t="n"/>
      <c r="R97" s="17" t="n"/>
      <c r="S97" s="17" t="n"/>
      <c r="T97" s="9" t="n"/>
      <c r="U97" s="12" t="n"/>
      <c r="V97" s="5">
        <f>IF($A97="","",IF($U97&lt;&gt;"","مغلق",IF($P97="",IF($L97="نعم","بانتظار المسؤول","مفتوح"),"محسوم")))</f>
        <v/>
      </c>
      <c r="W97" s="9" t="n"/>
    </row>
    <row r="98">
      <c r="A98" s="12" t="n"/>
      <c r="B98" s="9" t="n"/>
      <c r="C98" s="13" t="n"/>
      <c r="D98" s="9" t="n"/>
      <c r="E98" s="9" t="n"/>
      <c r="F98" s="12" t="n"/>
      <c r="G98" s="12" t="n"/>
      <c r="H98" s="14">
        <f>IF($F98="","",IF(COUNTIF('النسخ'!$B$5:$B$14,"&lt;="&amp;$F98)=0,"",INDEX('النسخ'!$A$5:$A$14,COUNTIF('النسخ'!$B$5:$B$14,"&lt;="&amp;$F98))))</f>
        <v/>
      </c>
      <c r="I98" s="15">
        <f>IF(OR($D98="",$H98=""),"",IF($D98='القوائم'!$A$5,INDEX('النسخ'!$C$5:$C$14,MATCH($H98,'النسخ'!$A$5:$A$14,0)),IF($D98='القوائم'!$A$6,INDEX('النسخ'!$E$5:$E$14,MATCH($H98,'النسخ'!$A$5:$A$14,0)),IF($D98='القوائم'!$A$8,INDEX('النسخ'!$F$5:$F$14,MATCH($H98,'النسخ'!$A$5:$A$14,0)),0))))</f>
        <v/>
      </c>
      <c r="J98" s="15">
        <f>IF(OR($A98="",$D98="",$F98=""),"",IF($D98='القوائم'!$A$8,IF($G98="","",$G98-$A98),IF($D98='القوائم'!$A$5,$A98-IF($H98="",$F98,IF(AND(INDEX('النسخ'!$D$5:$D$14,MATCH($H98,'النسخ'!$A$5:$A$14,0))='القوائم'!$E$6,$G98&lt;&gt;""),$G98,$F98)),IF($G98="",$A98-$F98,$A98-$G98))))</f>
        <v/>
      </c>
      <c r="K98" s="14">
        <f>IF(OR($J98="",$I98=""),"",IF(OR($D98='القوائم'!$A$7,$D98='القوائم'!$A$9),"لا",IF($D98='القوائم'!$A$8,IF($J98&gt;=$I98,"نعم","لا"),IF($J98&lt;=$I98,"نعم","لا"))))</f>
        <v/>
      </c>
      <c r="L98" s="14">
        <f>IF($K98="","",IF($K98="لا","نعم","لا"))</f>
        <v/>
      </c>
      <c r="M98" s="9" t="n"/>
      <c r="N98" s="16" t="n"/>
      <c r="O98" s="14">
        <f>IF(OR($N98="",$H98=""),"",IF($N98=$H98,"نعم","لا"))</f>
        <v/>
      </c>
      <c r="P98" s="9" t="n"/>
      <c r="Q98" s="9" t="n"/>
      <c r="R98" s="17" t="n"/>
      <c r="S98" s="17" t="n"/>
      <c r="T98" s="9" t="n"/>
      <c r="U98" s="12" t="n"/>
      <c r="V98" s="5">
        <f>IF($A98="","",IF($U98&lt;&gt;"","مغلق",IF($P98="",IF($L98="نعم","بانتظار المسؤول","مفتوح"),"محسوم")))</f>
        <v/>
      </c>
      <c r="W98" s="9" t="n"/>
    </row>
    <row r="99">
      <c r="A99" s="12" t="n"/>
      <c r="B99" s="9" t="n"/>
      <c r="C99" s="13" t="n"/>
      <c r="D99" s="9" t="n"/>
      <c r="E99" s="9" t="n"/>
      <c r="F99" s="12" t="n"/>
      <c r="G99" s="12" t="n"/>
      <c r="H99" s="14">
        <f>IF($F99="","",IF(COUNTIF('النسخ'!$B$5:$B$14,"&lt;="&amp;$F99)=0,"",INDEX('النسخ'!$A$5:$A$14,COUNTIF('النسخ'!$B$5:$B$14,"&lt;="&amp;$F99))))</f>
        <v/>
      </c>
      <c r="I99" s="15">
        <f>IF(OR($D99="",$H99=""),"",IF($D99='القوائم'!$A$5,INDEX('النسخ'!$C$5:$C$14,MATCH($H99,'النسخ'!$A$5:$A$14,0)),IF($D99='القوائم'!$A$6,INDEX('النسخ'!$E$5:$E$14,MATCH($H99,'النسخ'!$A$5:$A$14,0)),IF($D99='القوائم'!$A$8,INDEX('النسخ'!$F$5:$F$14,MATCH($H99,'النسخ'!$A$5:$A$14,0)),0))))</f>
        <v/>
      </c>
      <c r="J99" s="15">
        <f>IF(OR($A99="",$D99="",$F99=""),"",IF($D99='القوائم'!$A$8,IF($G99="","",$G99-$A99),IF($D99='القوائم'!$A$5,$A99-IF($H99="",$F99,IF(AND(INDEX('النسخ'!$D$5:$D$14,MATCH($H99,'النسخ'!$A$5:$A$14,0))='القوائم'!$E$6,$G99&lt;&gt;""),$G99,$F99)),IF($G99="",$A99-$F99,$A99-$G99))))</f>
        <v/>
      </c>
      <c r="K99" s="14">
        <f>IF(OR($J99="",$I99=""),"",IF(OR($D99='القوائم'!$A$7,$D99='القوائم'!$A$9),"لا",IF($D99='القوائم'!$A$8,IF($J99&gt;=$I99,"نعم","لا"),IF($J99&lt;=$I99,"نعم","لا"))))</f>
        <v/>
      </c>
      <c r="L99" s="14">
        <f>IF($K99="","",IF($K99="لا","نعم","لا"))</f>
        <v/>
      </c>
      <c r="M99" s="9" t="n"/>
      <c r="N99" s="16" t="n"/>
      <c r="O99" s="14">
        <f>IF(OR($N99="",$H99=""),"",IF($N99=$H99,"نعم","لا"))</f>
        <v/>
      </c>
      <c r="P99" s="9" t="n"/>
      <c r="Q99" s="9" t="n"/>
      <c r="R99" s="17" t="n"/>
      <c r="S99" s="17" t="n"/>
      <c r="T99" s="9" t="n"/>
      <c r="U99" s="12" t="n"/>
      <c r="V99" s="5">
        <f>IF($A99="","",IF($U99&lt;&gt;"","مغلق",IF($P99="",IF($L99="نعم","بانتظار المسؤول","مفتوح"),"محسوم")))</f>
        <v/>
      </c>
      <c r="W99" s="9" t="n"/>
    </row>
    <row r="100">
      <c r="A100" s="12" t="n"/>
      <c r="B100" s="9" t="n"/>
      <c r="C100" s="13" t="n"/>
      <c r="D100" s="9" t="n"/>
      <c r="E100" s="9" t="n"/>
      <c r="F100" s="12" t="n"/>
      <c r="G100" s="12" t="n"/>
      <c r="H100" s="14">
        <f>IF($F100="","",IF(COUNTIF('النسخ'!$B$5:$B$14,"&lt;="&amp;$F100)=0,"",INDEX('النسخ'!$A$5:$A$14,COUNTIF('النسخ'!$B$5:$B$14,"&lt;="&amp;$F100))))</f>
        <v/>
      </c>
      <c r="I100" s="15">
        <f>IF(OR($D100="",$H100=""),"",IF($D100='القوائم'!$A$5,INDEX('النسخ'!$C$5:$C$14,MATCH($H100,'النسخ'!$A$5:$A$14,0)),IF($D100='القوائم'!$A$6,INDEX('النسخ'!$E$5:$E$14,MATCH($H100,'النسخ'!$A$5:$A$14,0)),IF($D100='القوائم'!$A$8,INDEX('النسخ'!$F$5:$F$14,MATCH($H100,'النسخ'!$A$5:$A$14,0)),0))))</f>
        <v/>
      </c>
      <c r="J100" s="15">
        <f>IF(OR($A100="",$D100="",$F100=""),"",IF($D100='القوائم'!$A$8,IF($G100="","",$G100-$A100),IF($D100='القوائم'!$A$5,$A100-IF($H100="",$F100,IF(AND(INDEX('النسخ'!$D$5:$D$14,MATCH($H100,'النسخ'!$A$5:$A$14,0))='القوائم'!$E$6,$G100&lt;&gt;""),$G100,$F100)),IF($G100="",$A100-$F100,$A100-$G100))))</f>
        <v/>
      </c>
      <c r="K100" s="14">
        <f>IF(OR($J100="",$I100=""),"",IF(OR($D100='القوائم'!$A$7,$D100='القوائم'!$A$9),"لا",IF($D100='القوائم'!$A$8,IF($J100&gt;=$I100,"نعم","لا"),IF($J100&lt;=$I100,"نعم","لا"))))</f>
        <v/>
      </c>
      <c r="L100" s="14">
        <f>IF($K100="","",IF($K100="لا","نعم","لا"))</f>
        <v/>
      </c>
      <c r="M100" s="9" t="n"/>
      <c r="N100" s="16" t="n"/>
      <c r="O100" s="14">
        <f>IF(OR($N100="",$H100=""),"",IF($N100=$H100,"نعم","لا"))</f>
        <v/>
      </c>
      <c r="P100" s="9" t="n"/>
      <c r="Q100" s="9" t="n"/>
      <c r="R100" s="17" t="n"/>
      <c r="S100" s="17" t="n"/>
      <c r="T100" s="9" t="n"/>
      <c r="U100" s="12" t="n"/>
      <c r="V100" s="5">
        <f>IF($A100="","",IF($U100&lt;&gt;"","مغلق",IF($P100="",IF($L100="نعم","بانتظار المسؤول","مفتوح"),"محسوم")))</f>
        <v/>
      </c>
      <c r="W100" s="9" t="n"/>
    </row>
    <row r="101">
      <c r="A101" s="12" t="n"/>
      <c r="B101" s="9" t="n"/>
      <c r="C101" s="13" t="n"/>
      <c r="D101" s="9" t="n"/>
      <c r="E101" s="9" t="n"/>
      <c r="F101" s="12" t="n"/>
      <c r="G101" s="12" t="n"/>
      <c r="H101" s="14">
        <f>IF($F101="","",IF(COUNTIF('النسخ'!$B$5:$B$14,"&lt;="&amp;$F101)=0,"",INDEX('النسخ'!$A$5:$A$14,COUNTIF('النسخ'!$B$5:$B$14,"&lt;="&amp;$F101))))</f>
        <v/>
      </c>
      <c r="I101" s="15">
        <f>IF(OR($D101="",$H101=""),"",IF($D101='القوائم'!$A$5,INDEX('النسخ'!$C$5:$C$14,MATCH($H101,'النسخ'!$A$5:$A$14,0)),IF($D101='القوائم'!$A$6,INDEX('النسخ'!$E$5:$E$14,MATCH($H101,'النسخ'!$A$5:$A$14,0)),IF($D101='القوائم'!$A$8,INDEX('النسخ'!$F$5:$F$14,MATCH($H101,'النسخ'!$A$5:$A$14,0)),0))))</f>
        <v/>
      </c>
      <c r="J101" s="15">
        <f>IF(OR($A101="",$D101="",$F101=""),"",IF($D101='القوائم'!$A$8,IF($G101="","",$G101-$A101),IF($D101='القوائم'!$A$5,$A101-IF($H101="",$F101,IF(AND(INDEX('النسخ'!$D$5:$D$14,MATCH($H101,'النسخ'!$A$5:$A$14,0))='القوائم'!$E$6,$G101&lt;&gt;""),$G101,$F101)),IF($G101="",$A101-$F101,$A101-$G101))))</f>
        <v/>
      </c>
      <c r="K101" s="14">
        <f>IF(OR($J101="",$I101=""),"",IF(OR($D101='القوائم'!$A$7,$D101='القوائم'!$A$9),"لا",IF($D101='القوائم'!$A$8,IF($J101&gt;=$I101,"نعم","لا"),IF($J101&lt;=$I101,"نعم","لا"))))</f>
        <v/>
      </c>
      <c r="L101" s="14">
        <f>IF($K101="","",IF($K101="لا","نعم","لا"))</f>
        <v/>
      </c>
      <c r="M101" s="9" t="n"/>
      <c r="N101" s="16" t="n"/>
      <c r="O101" s="14">
        <f>IF(OR($N101="",$H101=""),"",IF($N101=$H101,"نعم","لا"))</f>
        <v/>
      </c>
      <c r="P101" s="9" t="n"/>
      <c r="Q101" s="9" t="n"/>
      <c r="R101" s="17" t="n"/>
      <c r="S101" s="17" t="n"/>
      <c r="T101" s="9" t="n"/>
      <c r="U101" s="12" t="n"/>
      <c r="V101" s="5">
        <f>IF($A101="","",IF($U101&lt;&gt;"","مغلق",IF($P101="",IF($L101="نعم","بانتظار المسؤول","مفتوح"),"محسوم")))</f>
        <v/>
      </c>
      <c r="W101" s="9" t="n"/>
    </row>
    <row r="102">
      <c r="A102" s="12" t="n"/>
      <c r="B102" s="9" t="n"/>
      <c r="C102" s="13" t="n"/>
      <c r="D102" s="9" t="n"/>
      <c r="E102" s="9" t="n"/>
      <c r="F102" s="12" t="n"/>
      <c r="G102" s="12" t="n"/>
      <c r="H102" s="14">
        <f>IF($F102="","",IF(COUNTIF('النسخ'!$B$5:$B$14,"&lt;="&amp;$F102)=0,"",INDEX('النسخ'!$A$5:$A$14,COUNTIF('النسخ'!$B$5:$B$14,"&lt;="&amp;$F102))))</f>
        <v/>
      </c>
      <c r="I102" s="15">
        <f>IF(OR($D102="",$H102=""),"",IF($D102='القوائم'!$A$5,INDEX('النسخ'!$C$5:$C$14,MATCH($H102,'النسخ'!$A$5:$A$14,0)),IF($D102='القوائم'!$A$6,INDEX('النسخ'!$E$5:$E$14,MATCH($H102,'النسخ'!$A$5:$A$14,0)),IF($D102='القوائم'!$A$8,INDEX('النسخ'!$F$5:$F$14,MATCH($H102,'النسخ'!$A$5:$A$14,0)),0))))</f>
        <v/>
      </c>
      <c r="J102" s="15">
        <f>IF(OR($A102="",$D102="",$F102=""),"",IF($D102='القوائم'!$A$8,IF($G102="","",$G102-$A102),IF($D102='القوائم'!$A$5,$A102-IF($H102="",$F102,IF(AND(INDEX('النسخ'!$D$5:$D$14,MATCH($H102,'النسخ'!$A$5:$A$14,0))='القوائم'!$E$6,$G102&lt;&gt;""),$G102,$F102)),IF($G102="",$A102-$F102,$A102-$G102))))</f>
        <v/>
      </c>
      <c r="K102" s="14">
        <f>IF(OR($J102="",$I102=""),"",IF(OR($D102='القوائم'!$A$7,$D102='القوائم'!$A$9),"لا",IF($D102='القوائم'!$A$8,IF($J102&gt;=$I102,"نعم","لا"),IF($J102&lt;=$I102,"نعم","لا"))))</f>
        <v/>
      </c>
      <c r="L102" s="14">
        <f>IF($K102="","",IF($K102="لا","نعم","لا"))</f>
        <v/>
      </c>
      <c r="M102" s="9" t="n"/>
      <c r="N102" s="16" t="n"/>
      <c r="O102" s="14">
        <f>IF(OR($N102="",$H102=""),"",IF($N102=$H102,"نعم","لا"))</f>
        <v/>
      </c>
      <c r="P102" s="9" t="n"/>
      <c r="Q102" s="9" t="n"/>
      <c r="R102" s="17" t="n"/>
      <c r="S102" s="17" t="n"/>
      <c r="T102" s="9" t="n"/>
      <c r="U102" s="12" t="n"/>
      <c r="V102" s="5">
        <f>IF($A102="","",IF($U102&lt;&gt;"","مغلق",IF($P102="",IF($L102="نعم","بانتظار المسؤول","مفتوح"),"محسوم")))</f>
        <v/>
      </c>
      <c r="W102" s="9" t="n"/>
    </row>
    <row r="103">
      <c r="A103" s="12" t="n"/>
      <c r="B103" s="9" t="n"/>
      <c r="C103" s="13" t="n"/>
      <c r="D103" s="9" t="n"/>
      <c r="E103" s="9" t="n"/>
      <c r="F103" s="12" t="n"/>
      <c r="G103" s="12" t="n"/>
      <c r="H103" s="14">
        <f>IF($F103="","",IF(COUNTIF('النسخ'!$B$5:$B$14,"&lt;="&amp;$F103)=0,"",INDEX('النسخ'!$A$5:$A$14,COUNTIF('النسخ'!$B$5:$B$14,"&lt;="&amp;$F103))))</f>
        <v/>
      </c>
      <c r="I103" s="15">
        <f>IF(OR($D103="",$H103=""),"",IF($D103='القوائم'!$A$5,INDEX('النسخ'!$C$5:$C$14,MATCH($H103,'النسخ'!$A$5:$A$14,0)),IF($D103='القوائم'!$A$6,INDEX('النسخ'!$E$5:$E$14,MATCH($H103,'النسخ'!$A$5:$A$14,0)),IF($D103='القوائم'!$A$8,INDEX('النسخ'!$F$5:$F$14,MATCH($H103,'النسخ'!$A$5:$A$14,0)),0))))</f>
        <v/>
      </c>
      <c r="J103" s="15">
        <f>IF(OR($A103="",$D103="",$F103=""),"",IF($D103='القوائم'!$A$8,IF($G103="","",$G103-$A103),IF($D103='القوائم'!$A$5,$A103-IF($H103="",$F103,IF(AND(INDEX('النسخ'!$D$5:$D$14,MATCH($H103,'النسخ'!$A$5:$A$14,0))='القوائم'!$E$6,$G103&lt;&gt;""),$G103,$F103)),IF($G103="",$A103-$F103,$A103-$G103))))</f>
        <v/>
      </c>
      <c r="K103" s="14">
        <f>IF(OR($J103="",$I103=""),"",IF(OR($D103='القوائم'!$A$7,$D103='القوائم'!$A$9),"لا",IF($D103='القوائم'!$A$8,IF($J103&gt;=$I103,"نعم","لا"),IF($J103&lt;=$I103,"نعم","لا"))))</f>
        <v/>
      </c>
      <c r="L103" s="14">
        <f>IF($K103="","",IF($K103="لا","نعم","لا"))</f>
        <v/>
      </c>
      <c r="M103" s="9" t="n"/>
      <c r="N103" s="16" t="n"/>
      <c r="O103" s="14">
        <f>IF(OR($N103="",$H103=""),"",IF($N103=$H103,"نعم","لا"))</f>
        <v/>
      </c>
      <c r="P103" s="9" t="n"/>
      <c r="Q103" s="9" t="n"/>
      <c r="R103" s="17" t="n"/>
      <c r="S103" s="17" t="n"/>
      <c r="T103" s="9" t="n"/>
      <c r="U103" s="12" t="n"/>
      <c r="V103" s="5">
        <f>IF($A103="","",IF($U103&lt;&gt;"","مغلق",IF($P103="",IF($L103="نعم","بانتظار المسؤول","مفتوح"),"محسوم")))</f>
        <v/>
      </c>
      <c r="W103" s="9" t="n"/>
    </row>
    <row r="104">
      <c r="A104" s="12" t="n"/>
      <c r="B104" s="9" t="n"/>
      <c r="C104" s="13" t="n"/>
      <c r="D104" s="9" t="n"/>
      <c r="E104" s="9" t="n"/>
      <c r="F104" s="12" t="n"/>
      <c r="G104" s="12" t="n"/>
      <c r="H104" s="14">
        <f>IF($F104="","",IF(COUNTIF('النسخ'!$B$5:$B$14,"&lt;="&amp;$F104)=0,"",INDEX('النسخ'!$A$5:$A$14,COUNTIF('النسخ'!$B$5:$B$14,"&lt;="&amp;$F104))))</f>
        <v/>
      </c>
      <c r="I104" s="15">
        <f>IF(OR($D104="",$H104=""),"",IF($D104='القوائم'!$A$5,INDEX('النسخ'!$C$5:$C$14,MATCH($H104,'النسخ'!$A$5:$A$14,0)),IF($D104='القوائم'!$A$6,INDEX('النسخ'!$E$5:$E$14,MATCH($H104,'النسخ'!$A$5:$A$14,0)),IF($D104='القوائم'!$A$8,INDEX('النسخ'!$F$5:$F$14,MATCH($H104,'النسخ'!$A$5:$A$14,0)),0))))</f>
        <v/>
      </c>
      <c r="J104" s="15">
        <f>IF(OR($A104="",$D104="",$F104=""),"",IF($D104='القوائم'!$A$8,IF($G104="","",$G104-$A104),IF($D104='القوائم'!$A$5,$A104-IF($H104="",$F104,IF(AND(INDEX('النسخ'!$D$5:$D$14,MATCH($H104,'النسخ'!$A$5:$A$14,0))='القوائم'!$E$6,$G104&lt;&gt;""),$G104,$F104)),IF($G104="",$A104-$F104,$A104-$G104))))</f>
        <v/>
      </c>
      <c r="K104" s="14">
        <f>IF(OR($J104="",$I104=""),"",IF(OR($D104='القوائم'!$A$7,$D104='القوائم'!$A$9),"لا",IF($D104='القوائم'!$A$8,IF($J104&gt;=$I104,"نعم","لا"),IF($J104&lt;=$I104,"نعم","لا"))))</f>
        <v/>
      </c>
      <c r="L104" s="14">
        <f>IF($K104="","",IF($K104="لا","نعم","لا"))</f>
        <v/>
      </c>
      <c r="M104" s="9" t="n"/>
      <c r="N104" s="16" t="n"/>
      <c r="O104" s="14">
        <f>IF(OR($N104="",$H104=""),"",IF($N104=$H104,"نعم","لا"))</f>
        <v/>
      </c>
      <c r="P104" s="9" t="n"/>
      <c r="Q104" s="9" t="n"/>
      <c r="R104" s="17" t="n"/>
      <c r="S104" s="17" t="n"/>
      <c r="T104" s="9" t="n"/>
      <c r="U104" s="12" t="n"/>
      <c r="V104" s="5">
        <f>IF($A104="","",IF($U104&lt;&gt;"","مغلق",IF($P104="",IF($L104="نعم","بانتظار المسؤول","مفتوح"),"محسوم")))</f>
        <v/>
      </c>
      <c r="W104" s="9" t="n"/>
    </row>
    <row r="105">
      <c r="A105" s="12" t="n"/>
      <c r="B105" s="9" t="n"/>
      <c r="C105" s="13" t="n"/>
      <c r="D105" s="9" t="n"/>
      <c r="E105" s="9" t="n"/>
      <c r="F105" s="12" t="n"/>
      <c r="G105" s="12" t="n"/>
      <c r="H105" s="14">
        <f>IF($F105="","",IF(COUNTIF('النسخ'!$B$5:$B$14,"&lt;="&amp;$F105)=0,"",INDEX('النسخ'!$A$5:$A$14,COUNTIF('النسخ'!$B$5:$B$14,"&lt;="&amp;$F105))))</f>
        <v/>
      </c>
      <c r="I105" s="15">
        <f>IF(OR($D105="",$H105=""),"",IF($D105='القوائم'!$A$5,INDEX('النسخ'!$C$5:$C$14,MATCH($H105,'النسخ'!$A$5:$A$14,0)),IF($D105='القوائم'!$A$6,INDEX('النسخ'!$E$5:$E$14,MATCH($H105,'النسخ'!$A$5:$A$14,0)),IF($D105='القوائم'!$A$8,INDEX('النسخ'!$F$5:$F$14,MATCH($H105,'النسخ'!$A$5:$A$14,0)),0))))</f>
        <v/>
      </c>
      <c r="J105" s="15">
        <f>IF(OR($A105="",$D105="",$F105=""),"",IF($D105='القوائم'!$A$8,IF($G105="","",$G105-$A105),IF($D105='القوائم'!$A$5,$A105-IF($H105="",$F105,IF(AND(INDEX('النسخ'!$D$5:$D$14,MATCH($H105,'النسخ'!$A$5:$A$14,0))='القوائم'!$E$6,$G105&lt;&gt;""),$G105,$F105)),IF($G105="",$A105-$F105,$A105-$G105))))</f>
        <v/>
      </c>
      <c r="K105" s="14">
        <f>IF(OR($J105="",$I105=""),"",IF(OR($D105='القوائم'!$A$7,$D105='القوائم'!$A$9),"لا",IF($D105='القوائم'!$A$8,IF($J105&gt;=$I105,"نعم","لا"),IF($J105&lt;=$I105,"نعم","لا"))))</f>
        <v/>
      </c>
      <c r="L105" s="14">
        <f>IF($K105="","",IF($K105="لا","نعم","لا"))</f>
        <v/>
      </c>
      <c r="M105" s="9" t="n"/>
      <c r="N105" s="16" t="n"/>
      <c r="O105" s="14">
        <f>IF(OR($N105="",$H105=""),"",IF($N105=$H105,"نعم","لا"))</f>
        <v/>
      </c>
      <c r="P105" s="9" t="n"/>
      <c r="Q105" s="9" t="n"/>
      <c r="R105" s="17" t="n"/>
      <c r="S105" s="17" t="n"/>
      <c r="T105" s="9" t="n"/>
      <c r="U105" s="12" t="n"/>
      <c r="V105" s="5">
        <f>IF($A105="","",IF($U105&lt;&gt;"","مغلق",IF($P105="",IF($L105="نعم","بانتظار المسؤول","مفتوح"),"محسوم")))</f>
        <v/>
      </c>
      <c r="W105" s="9" t="n"/>
    </row>
    <row r="106">
      <c r="A106" s="12" t="n"/>
      <c r="B106" s="9" t="n"/>
      <c r="C106" s="13" t="n"/>
      <c r="D106" s="9" t="n"/>
      <c r="E106" s="9" t="n"/>
      <c r="F106" s="12" t="n"/>
      <c r="G106" s="12" t="n"/>
      <c r="H106" s="14">
        <f>IF($F106="","",IF(COUNTIF('النسخ'!$B$5:$B$14,"&lt;="&amp;$F106)=0,"",INDEX('النسخ'!$A$5:$A$14,COUNTIF('النسخ'!$B$5:$B$14,"&lt;="&amp;$F106))))</f>
        <v/>
      </c>
      <c r="I106" s="15">
        <f>IF(OR($D106="",$H106=""),"",IF($D106='القوائم'!$A$5,INDEX('النسخ'!$C$5:$C$14,MATCH($H106,'النسخ'!$A$5:$A$14,0)),IF($D106='القوائم'!$A$6,INDEX('النسخ'!$E$5:$E$14,MATCH($H106,'النسخ'!$A$5:$A$14,0)),IF($D106='القوائم'!$A$8,INDEX('النسخ'!$F$5:$F$14,MATCH($H106,'النسخ'!$A$5:$A$14,0)),0))))</f>
        <v/>
      </c>
      <c r="J106" s="15">
        <f>IF(OR($A106="",$D106="",$F106=""),"",IF($D106='القوائم'!$A$8,IF($G106="","",$G106-$A106),IF($D106='القوائم'!$A$5,$A106-IF($H106="",$F106,IF(AND(INDEX('النسخ'!$D$5:$D$14,MATCH($H106,'النسخ'!$A$5:$A$14,0))='القوائم'!$E$6,$G106&lt;&gt;""),$G106,$F106)),IF($G106="",$A106-$F106,$A106-$G106))))</f>
        <v/>
      </c>
      <c r="K106" s="14">
        <f>IF(OR($J106="",$I106=""),"",IF(OR($D106='القوائم'!$A$7,$D106='القوائم'!$A$9),"لا",IF($D106='القوائم'!$A$8,IF($J106&gt;=$I106,"نعم","لا"),IF($J106&lt;=$I106,"نعم","لا"))))</f>
        <v/>
      </c>
      <c r="L106" s="14">
        <f>IF($K106="","",IF($K106="لا","نعم","لا"))</f>
        <v/>
      </c>
      <c r="M106" s="9" t="n"/>
      <c r="N106" s="16" t="n"/>
      <c r="O106" s="14">
        <f>IF(OR($N106="",$H106=""),"",IF($N106=$H106,"نعم","لا"))</f>
        <v/>
      </c>
      <c r="P106" s="9" t="n"/>
      <c r="Q106" s="9" t="n"/>
      <c r="R106" s="17" t="n"/>
      <c r="S106" s="17" t="n"/>
      <c r="T106" s="9" t="n"/>
      <c r="U106" s="12" t="n"/>
      <c r="V106" s="5">
        <f>IF($A106="","",IF($U106&lt;&gt;"","مغلق",IF($P106="",IF($L106="نعم","بانتظار المسؤول","مفتوح"),"محسوم")))</f>
        <v/>
      </c>
      <c r="W106" s="9" t="n"/>
    </row>
    <row r="107">
      <c r="A107" s="12" t="n"/>
      <c r="B107" s="9" t="n"/>
      <c r="C107" s="13" t="n"/>
      <c r="D107" s="9" t="n"/>
      <c r="E107" s="9" t="n"/>
      <c r="F107" s="12" t="n"/>
      <c r="G107" s="12" t="n"/>
      <c r="H107" s="14">
        <f>IF($F107="","",IF(COUNTIF('النسخ'!$B$5:$B$14,"&lt;="&amp;$F107)=0,"",INDEX('النسخ'!$A$5:$A$14,COUNTIF('النسخ'!$B$5:$B$14,"&lt;="&amp;$F107))))</f>
        <v/>
      </c>
      <c r="I107" s="15">
        <f>IF(OR($D107="",$H107=""),"",IF($D107='القوائم'!$A$5,INDEX('النسخ'!$C$5:$C$14,MATCH($H107,'النسخ'!$A$5:$A$14,0)),IF($D107='القوائم'!$A$6,INDEX('النسخ'!$E$5:$E$14,MATCH($H107,'النسخ'!$A$5:$A$14,0)),IF($D107='القوائم'!$A$8,INDEX('النسخ'!$F$5:$F$14,MATCH($H107,'النسخ'!$A$5:$A$14,0)),0))))</f>
        <v/>
      </c>
      <c r="J107" s="15">
        <f>IF(OR($A107="",$D107="",$F107=""),"",IF($D107='القوائم'!$A$8,IF($G107="","",$G107-$A107),IF($D107='القوائم'!$A$5,$A107-IF($H107="",$F107,IF(AND(INDEX('النسخ'!$D$5:$D$14,MATCH($H107,'النسخ'!$A$5:$A$14,0))='القوائم'!$E$6,$G107&lt;&gt;""),$G107,$F107)),IF($G107="",$A107-$F107,$A107-$G107))))</f>
        <v/>
      </c>
      <c r="K107" s="14">
        <f>IF(OR($J107="",$I107=""),"",IF(OR($D107='القوائم'!$A$7,$D107='القوائم'!$A$9),"لا",IF($D107='القوائم'!$A$8,IF($J107&gt;=$I107,"نعم","لا"),IF($J107&lt;=$I107,"نعم","لا"))))</f>
        <v/>
      </c>
      <c r="L107" s="14">
        <f>IF($K107="","",IF($K107="لا","نعم","لا"))</f>
        <v/>
      </c>
      <c r="M107" s="9" t="n"/>
      <c r="N107" s="16" t="n"/>
      <c r="O107" s="14">
        <f>IF(OR($N107="",$H107=""),"",IF($N107=$H107,"نعم","لا"))</f>
        <v/>
      </c>
      <c r="P107" s="9" t="n"/>
      <c r="Q107" s="9" t="n"/>
      <c r="R107" s="17" t="n"/>
      <c r="S107" s="17" t="n"/>
      <c r="T107" s="9" t="n"/>
      <c r="U107" s="12" t="n"/>
      <c r="V107" s="5">
        <f>IF($A107="","",IF($U107&lt;&gt;"","مغلق",IF($P107="",IF($L107="نعم","بانتظار المسؤول","مفتوح"),"محسوم")))</f>
        <v/>
      </c>
      <c r="W107" s="9" t="n"/>
    </row>
    <row r="108">
      <c r="A108" s="12" t="n"/>
      <c r="B108" s="9" t="n"/>
      <c r="C108" s="13" t="n"/>
      <c r="D108" s="9" t="n"/>
      <c r="E108" s="9" t="n"/>
      <c r="F108" s="12" t="n"/>
      <c r="G108" s="12" t="n"/>
      <c r="H108" s="14">
        <f>IF($F108="","",IF(COUNTIF('النسخ'!$B$5:$B$14,"&lt;="&amp;$F108)=0,"",INDEX('النسخ'!$A$5:$A$14,COUNTIF('النسخ'!$B$5:$B$14,"&lt;="&amp;$F108))))</f>
        <v/>
      </c>
      <c r="I108" s="15">
        <f>IF(OR($D108="",$H108=""),"",IF($D108='القوائم'!$A$5,INDEX('النسخ'!$C$5:$C$14,MATCH($H108,'النسخ'!$A$5:$A$14,0)),IF($D108='القوائم'!$A$6,INDEX('النسخ'!$E$5:$E$14,MATCH($H108,'النسخ'!$A$5:$A$14,0)),IF($D108='القوائم'!$A$8,INDEX('النسخ'!$F$5:$F$14,MATCH($H108,'النسخ'!$A$5:$A$14,0)),0))))</f>
        <v/>
      </c>
      <c r="J108" s="15">
        <f>IF(OR($A108="",$D108="",$F108=""),"",IF($D108='القوائم'!$A$8,IF($G108="","",$G108-$A108),IF($D108='القوائم'!$A$5,$A108-IF($H108="",$F108,IF(AND(INDEX('النسخ'!$D$5:$D$14,MATCH($H108,'النسخ'!$A$5:$A$14,0))='القوائم'!$E$6,$G108&lt;&gt;""),$G108,$F108)),IF($G108="",$A108-$F108,$A108-$G108))))</f>
        <v/>
      </c>
      <c r="K108" s="14">
        <f>IF(OR($J108="",$I108=""),"",IF(OR($D108='القوائم'!$A$7,$D108='القوائم'!$A$9),"لا",IF($D108='القوائم'!$A$8,IF($J108&gt;=$I108,"نعم","لا"),IF($J108&lt;=$I108,"نعم","لا"))))</f>
        <v/>
      </c>
      <c r="L108" s="14">
        <f>IF($K108="","",IF($K108="لا","نعم","لا"))</f>
        <v/>
      </c>
      <c r="M108" s="9" t="n"/>
      <c r="N108" s="16" t="n"/>
      <c r="O108" s="14">
        <f>IF(OR($N108="",$H108=""),"",IF($N108=$H108,"نعم","لا"))</f>
        <v/>
      </c>
      <c r="P108" s="9" t="n"/>
      <c r="Q108" s="9" t="n"/>
      <c r="R108" s="17" t="n"/>
      <c r="S108" s="17" t="n"/>
      <c r="T108" s="9" t="n"/>
      <c r="U108" s="12" t="n"/>
      <c r="V108" s="5">
        <f>IF($A108="","",IF($U108&lt;&gt;"","مغلق",IF($P108="",IF($L108="نعم","بانتظار المسؤول","مفتوح"),"محسوم")))</f>
        <v/>
      </c>
      <c r="W108" s="9" t="n"/>
    </row>
    <row r="109">
      <c r="A109" s="12" t="n"/>
      <c r="B109" s="9" t="n"/>
      <c r="C109" s="13" t="n"/>
      <c r="D109" s="9" t="n"/>
      <c r="E109" s="9" t="n"/>
      <c r="F109" s="12" t="n"/>
      <c r="G109" s="12" t="n"/>
      <c r="H109" s="14">
        <f>IF($F109="","",IF(COUNTIF('النسخ'!$B$5:$B$14,"&lt;="&amp;$F109)=0,"",INDEX('النسخ'!$A$5:$A$14,COUNTIF('النسخ'!$B$5:$B$14,"&lt;="&amp;$F109))))</f>
        <v/>
      </c>
      <c r="I109" s="15">
        <f>IF(OR($D109="",$H109=""),"",IF($D109='القوائم'!$A$5,INDEX('النسخ'!$C$5:$C$14,MATCH($H109,'النسخ'!$A$5:$A$14,0)),IF($D109='القوائم'!$A$6,INDEX('النسخ'!$E$5:$E$14,MATCH($H109,'النسخ'!$A$5:$A$14,0)),IF($D109='القوائم'!$A$8,INDEX('النسخ'!$F$5:$F$14,MATCH($H109,'النسخ'!$A$5:$A$14,0)),0))))</f>
        <v/>
      </c>
      <c r="J109" s="15">
        <f>IF(OR($A109="",$D109="",$F109=""),"",IF($D109='القوائم'!$A$8,IF($G109="","",$G109-$A109),IF($D109='القوائم'!$A$5,$A109-IF($H109="",$F109,IF(AND(INDEX('النسخ'!$D$5:$D$14,MATCH($H109,'النسخ'!$A$5:$A$14,0))='القوائم'!$E$6,$G109&lt;&gt;""),$G109,$F109)),IF($G109="",$A109-$F109,$A109-$G109))))</f>
        <v/>
      </c>
      <c r="K109" s="14">
        <f>IF(OR($J109="",$I109=""),"",IF(OR($D109='القوائم'!$A$7,$D109='القوائم'!$A$9),"لا",IF($D109='القوائم'!$A$8,IF($J109&gt;=$I109,"نعم","لا"),IF($J109&lt;=$I109,"نعم","لا"))))</f>
        <v/>
      </c>
      <c r="L109" s="14">
        <f>IF($K109="","",IF($K109="لا","نعم","لا"))</f>
        <v/>
      </c>
      <c r="M109" s="9" t="n"/>
      <c r="N109" s="16" t="n"/>
      <c r="O109" s="14">
        <f>IF(OR($N109="",$H109=""),"",IF($N109=$H109,"نعم","لا"))</f>
        <v/>
      </c>
      <c r="P109" s="9" t="n"/>
      <c r="Q109" s="9" t="n"/>
      <c r="R109" s="17" t="n"/>
      <c r="S109" s="17" t="n"/>
      <c r="T109" s="9" t="n"/>
      <c r="U109" s="12" t="n"/>
      <c r="V109" s="5">
        <f>IF($A109="","",IF($U109&lt;&gt;"","مغلق",IF($P109="",IF($L109="نعم","بانتظار المسؤول","مفتوح"),"محسوم")))</f>
        <v/>
      </c>
      <c r="W109" s="9" t="n"/>
    </row>
    <row r="110">
      <c r="A110" s="12" t="n"/>
      <c r="B110" s="9" t="n"/>
      <c r="C110" s="13" t="n"/>
      <c r="D110" s="9" t="n"/>
      <c r="E110" s="9" t="n"/>
      <c r="F110" s="12" t="n"/>
      <c r="G110" s="12" t="n"/>
      <c r="H110" s="14">
        <f>IF($F110="","",IF(COUNTIF('النسخ'!$B$5:$B$14,"&lt;="&amp;$F110)=0,"",INDEX('النسخ'!$A$5:$A$14,COUNTIF('النسخ'!$B$5:$B$14,"&lt;="&amp;$F110))))</f>
        <v/>
      </c>
      <c r="I110" s="15">
        <f>IF(OR($D110="",$H110=""),"",IF($D110='القوائم'!$A$5,INDEX('النسخ'!$C$5:$C$14,MATCH($H110,'النسخ'!$A$5:$A$14,0)),IF($D110='القوائم'!$A$6,INDEX('النسخ'!$E$5:$E$14,MATCH($H110,'النسخ'!$A$5:$A$14,0)),IF($D110='القوائم'!$A$8,INDEX('النسخ'!$F$5:$F$14,MATCH($H110,'النسخ'!$A$5:$A$14,0)),0))))</f>
        <v/>
      </c>
      <c r="J110" s="15">
        <f>IF(OR($A110="",$D110="",$F110=""),"",IF($D110='القوائم'!$A$8,IF($G110="","",$G110-$A110),IF($D110='القوائم'!$A$5,$A110-IF($H110="",$F110,IF(AND(INDEX('النسخ'!$D$5:$D$14,MATCH($H110,'النسخ'!$A$5:$A$14,0))='القوائم'!$E$6,$G110&lt;&gt;""),$G110,$F110)),IF($G110="",$A110-$F110,$A110-$G110))))</f>
        <v/>
      </c>
      <c r="K110" s="14">
        <f>IF(OR($J110="",$I110=""),"",IF(OR($D110='القوائم'!$A$7,$D110='القوائم'!$A$9),"لا",IF($D110='القوائم'!$A$8,IF($J110&gt;=$I110,"نعم","لا"),IF($J110&lt;=$I110,"نعم","لا"))))</f>
        <v/>
      </c>
      <c r="L110" s="14">
        <f>IF($K110="","",IF($K110="لا","نعم","لا"))</f>
        <v/>
      </c>
      <c r="M110" s="9" t="n"/>
      <c r="N110" s="16" t="n"/>
      <c r="O110" s="14">
        <f>IF(OR($N110="",$H110=""),"",IF($N110=$H110,"نعم","لا"))</f>
        <v/>
      </c>
      <c r="P110" s="9" t="n"/>
      <c r="Q110" s="9" t="n"/>
      <c r="R110" s="17" t="n"/>
      <c r="S110" s="17" t="n"/>
      <c r="T110" s="9" t="n"/>
      <c r="U110" s="12" t="n"/>
      <c r="V110" s="5">
        <f>IF($A110="","",IF($U110&lt;&gt;"","مغلق",IF($P110="",IF($L110="نعم","بانتظار المسؤول","مفتوح"),"محسوم")))</f>
        <v/>
      </c>
      <c r="W110" s="9" t="n"/>
    </row>
    <row r="111">
      <c r="A111" s="12" t="n"/>
      <c r="B111" s="9" t="n"/>
      <c r="C111" s="13" t="n"/>
      <c r="D111" s="9" t="n"/>
      <c r="E111" s="9" t="n"/>
      <c r="F111" s="12" t="n"/>
      <c r="G111" s="12" t="n"/>
      <c r="H111" s="14">
        <f>IF($F111="","",IF(COUNTIF('النسخ'!$B$5:$B$14,"&lt;="&amp;$F111)=0,"",INDEX('النسخ'!$A$5:$A$14,COUNTIF('النسخ'!$B$5:$B$14,"&lt;="&amp;$F111))))</f>
        <v/>
      </c>
      <c r="I111" s="15">
        <f>IF(OR($D111="",$H111=""),"",IF($D111='القوائم'!$A$5,INDEX('النسخ'!$C$5:$C$14,MATCH($H111,'النسخ'!$A$5:$A$14,0)),IF($D111='القوائم'!$A$6,INDEX('النسخ'!$E$5:$E$14,MATCH($H111,'النسخ'!$A$5:$A$14,0)),IF($D111='القوائم'!$A$8,INDEX('النسخ'!$F$5:$F$14,MATCH($H111,'النسخ'!$A$5:$A$14,0)),0))))</f>
        <v/>
      </c>
      <c r="J111" s="15">
        <f>IF(OR($A111="",$D111="",$F111=""),"",IF($D111='القوائم'!$A$8,IF($G111="","",$G111-$A111),IF($D111='القوائم'!$A$5,$A111-IF($H111="",$F111,IF(AND(INDEX('النسخ'!$D$5:$D$14,MATCH($H111,'النسخ'!$A$5:$A$14,0))='القوائم'!$E$6,$G111&lt;&gt;""),$G111,$F111)),IF($G111="",$A111-$F111,$A111-$G111))))</f>
        <v/>
      </c>
      <c r="K111" s="14">
        <f>IF(OR($J111="",$I111=""),"",IF(OR($D111='القوائم'!$A$7,$D111='القوائم'!$A$9),"لا",IF($D111='القوائم'!$A$8,IF($J111&gt;=$I111,"نعم","لا"),IF($J111&lt;=$I111,"نعم","لا"))))</f>
        <v/>
      </c>
      <c r="L111" s="14">
        <f>IF($K111="","",IF($K111="لا","نعم","لا"))</f>
        <v/>
      </c>
      <c r="M111" s="9" t="n"/>
      <c r="N111" s="16" t="n"/>
      <c r="O111" s="14">
        <f>IF(OR($N111="",$H111=""),"",IF($N111=$H111,"نعم","لا"))</f>
        <v/>
      </c>
      <c r="P111" s="9" t="n"/>
      <c r="Q111" s="9" t="n"/>
      <c r="R111" s="17" t="n"/>
      <c r="S111" s="17" t="n"/>
      <c r="T111" s="9" t="n"/>
      <c r="U111" s="12" t="n"/>
      <c r="V111" s="5">
        <f>IF($A111="","",IF($U111&lt;&gt;"","مغلق",IF($P111="",IF($L111="نعم","بانتظار المسؤول","مفتوح"),"محسوم")))</f>
        <v/>
      </c>
      <c r="W111" s="9" t="n"/>
    </row>
    <row r="112">
      <c r="A112" s="12" t="n"/>
      <c r="B112" s="9" t="n"/>
      <c r="C112" s="13" t="n"/>
      <c r="D112" s="9" t="n"/>
      <c r="E112" s="9" t="n"/>
      <c r="F112" s="12" t="n"/>
      <c r="G112" s="12" t="n"/>
      <c r="H112" s="14">
        <f>IF($F112="","",IF(COUNTIF('النسخ'!$B$5:$B$14,"&lt;="&amp;$F112)=0,"",INDEX('النسخ'!$A$5:$A$14,COUNTIF('النسخ'!$B$5:$B$14,"&lt;="&amp;$F112))))</f>
        <v/>
      </c>
      <c r="I112" s="15">
        <f>IF(OR($D112="",$H112=""),"",IF($D112='القوائم'!$A$5,INDEX('النسخ'!$C$5:$C$14,MATCH($H112,'النسخ'!$A$5:$A$14,0)),IF($D112='القوائم'!$A$6,INDEX('النسخ'!$E$5:$E$14,MATCH($H112,'النسخ'!$A$5:$A$14,0)),IF($D112='القوائم'!$A$8,INDEX('النسخ'!$F$5:$F$14,MATCH($H112,'النسخ'!$A$5:$A$14,0)),0))))</f>
        <v/>
      </c>
      <c r="J112" s="15">
        <f>IF(OR($A112="",$D112="",$F112=""),"",IF($D112='القوائم'!$A$8,IF($G112="","",$G112-$A112),IF($D112='القوائم'!$A$5,$A112-IF($H112="",$F112,IF(AND(INDEX('النسخ'!$D$5:$D$14,MATCH($H112,'النسخ'!$A$5:$A$14,0))='القوائم'!$E$6,$G112&lt;&gt;""),$G112,$F112)),IF($G112="",$A112-$F112,$A112-$G112))))</f>
        <v/>
      </c>
      <c r="K112" s="14">
        <f>IF(OR($J112="",$I112=""),"",IF(OR($D112='القوائم'!$A$7,$D112='القوائم'!$A$9),"لا",IF($D112='القوائم'!$A$8,IF($J112&gt;=$I112,"نعم","لا"),IF($J112&lt;=$I112,"نعم","لا"))))</f>
        <v/>
      </c>
      <c r="L112" s="14">
        <f>IF($K112="","",IF($K112="لا","نعم","لا"))</f>
        <v/>
      </c>
      <c r="M112" s="9" t="n"/>
      <c r="N112" s="16" t="n"/>
      <c r="O112" s="14">
        <f>IF(OR($N112="",$H112=""),"",IF($N112=$H112,"نعم","لا"))</f>
        <v/>
      </c>
      <c r="P112" s="9" t="n"/>
      <c r="Q112" s="9" t="n"/>
      <c r="R112" s="17" t="n"/>
      <c r="S112" s="17" t="n"/>
      <c r="T112" s="9" t="n"/>
      <c r="U112" s="12" t="n"/>
      <c r="V112" s="5">
        <f>IF($A112="","",IF($U112&lt;&gt;"","مغلق",IF($P112="",IF($L112="نعم","بانتظار المسؤول","مفتوح"),"محسوم")))</f>
        <v/>
      </c>
      <c r="W112" s="9" t="n"/>
    </row>
    <row r="113">
      <c r="A113" s="12" t="n"/>
      <c r="B113" s="9" t="n"/>
      <c r="C113" s="13" t="n"/>
      <c r="D113" s="9" t="n"/>
      <c r="E113" s="9" t="n"/>
      <c r="F113" s="12" t="n"/>
      <c r="G113" s="12" t="n"/>
      <c r="H113" s="14">
        <f>IF($F113="","",IF(COUNTIF('النسخ'!$B$5:$B$14,"&lt;="&amp;$F113)=0,"",INDEX('النسخ'!$A$5:$A$14,COUNTIF('النسخ'!$B$5:$B$14,"&lt;="&amp;$F113))))</f>
        <v/>
      </c>
      <c r="I113" s="15">
        <f>IF(OR($D113="",$H113=""),"",IF($D113='القوائم'!$A$5,INDEX('النسخ'!$C$5:$C$14,MATCH($H113,'النسخ'!$A$5:$A$14,0)),IF($D113='القوائم'!$A$6,INDEX('النسخ'!$E$5:$E$14,MATCH($H113,'النسخ'!$A$5:$A$14,0)),IF($D113='القوائم'!$A$8,INDEX('النسخ'!$F$5:$F$14,MATCH($H113,'النسخ'!$A$5:$A$14,0)),0))))</f>
        <v/>
      </c>
      <c r="J113" s="15">
        <f>IF(OR($A113="",$D113="",$F113=""),"",IF($D113='القوائم'!$A$8,IF($G113="","",$G113-$A113),IF($D113='القوائم'!$A$5,$A113-IF($H113="",$F113,IF(AND(INDEX('النسخ'!$D$5:$D$14,MATCH($H113,'النسخ'!$A$5:$A$14,0))='القوائم'!$E$6,$G113&lt;&gt;""),$G113,$F113)),IF($G113="",$A113-$F113,$A113-$G113))))</f>
        <v/>
      </c>
      <c r="K113" s="14">
        <f>IF(OR($J113="",$I113=""),"",IF(OR($D113='القوائم'!$A$7,$D113='القوائم'!$A$9),"لا",IF($D113='القوائم'!$A$8,IF($J113&gt;=$I113,"نعم","لا"),IF($J113&lt;=$I113,"نعم","لا"))))</f>
        <v/>
      </c>
      <c r="L113" s="14">
        <f>IF($K113="","",IF($K113="لا","نعم","لا"))</f>
        <v/>
      </c>
      <c r="M113" s="9" t="n"/>
      <c r="N113" s="16" t="n"/>
      <c r="O113" s="14">
        <f>IF(OR($N113="",$H113=""),"",IF($N113=$H113,"نعم","لا"))</f>
        <v/>
      </c>
      <c r="P113" s="9" t="n"/>
      <c r="Q113" s="9" t="n"/>
      <c r="R113" s="17" t="n"/>
      <c r="S113" s="17" t="n"/>
      <c r="T113" s="9" t="n"/>
      <c r="U113" s="12" t="n"/>
      <c r="V113" s="5">
        <f>IF($A113="","",IF($U113&lt;&gt;"","مغلق",IF($P113="",IF($L113="نعم","بانتظار المسؤول","مفتوح"),"محسوم")))</f>
        <v/>
      </c>
      <c r="W113" s="9" t="n"/>
    </row>
    <row r="114">
      <c r="A114" s="12" t="n"/>
      <c r="B114" s="9" t="n"/>
      <c r="C114" s="13" t="n"/>
      <c r="D114" s="9" t="n"/>
      <c r="E114" s="9" t="n"/>
      <c r="F114" s="12" t="n"/>
      <c r="G114" s="12" t="n"/>
      <c r="H114" s="14">
        <f>IF($F114="","",IF(COUNTIF('النسخ'!$B$5:$B$14,"&lt;="&amp;$F114)=0,"",INDEX('النسخ'!$A$5:$A$14,COUNTIF('النسخ'!$B$5:$B$14,"&lt;="&amp;$F114))))</f>
        <v/>
      </c>
      <c r="I114" s="15">
        <f>IF(OR($D114="",$H114=""),"",IF($D114='القوائم'!$A$5,INDEX('النسخ'!$C$5:$C$14,MATCH($H114,'النسخ'!$A$5:$A$14,0)),IF($D114='القوائم'!$A$6,INDEX('النسخ'!$E$5:$E$14,MATCH($H114,'النسخ'!$A$5:$A$14,0)),IF($D114='القوائم'!$A$8,INDEX('النسخ'!$F$5:$F$14,MATCH($H114,'النسخ'!$A$5:$A$14,0)),0))))</f>
        <v/>
      </c>
      <c r="J114" s="15">
        <f>IF(OR($A114="",$D114="",$F114=""),"",IF($D114='القوائم'!$A$8,IF($G114="","",$G114-$A114),IF($D114='القوائم'!$A$5,$A114-IF($H114="",$F114,IF(AND(INDEX('النسخ'!$D$5:$D$14,MATCH($H114,'النسخ'!$A$5:$A$14,0))='القوائم'!$E$6,$G114&lt;&gt;""),$G114,$F114)),IF($G114="",$A114-$F114,$A114-$G114))))</f>
        <v/>
      </c>
      <c r="K114" s="14">
        <f>IF(OR($J114="",$I114=""),"",IF(OR($D114='القوائم'!$A$7,$D114='القوائم'!$A$9),"لا",IF($D114='القوائم'!$A$8,IF($J114&gt;=$I114,"نعم","لا"),IF($J114&lt;=$I114,"نعم","لا"))))</f>
        <v/>
      </c>
      <c r="L114" s="14">
        <f>IF($K114="","",IF($K114="لا","نعم","لا"))</f>
        <v/>
      </c>
      <c r="M114" s="9" t="n"/>
      <c r="N114" s="16" t="n"/>
      <c r="O114" s="14">
        <f>IF(OR($N114="",$H114=""),"",IF($N114=$H114,"نعم","لا"))</f>
        <v/>
      </c>
      <c r="P114" s="9" t="n"/>
      <c r="Q114" s="9" t="n"/>
      <c r="R114" s="17" t="n"/>
      <c r="S114" s="17" t="n"/>
      <c r="T114" s="9" t="n"/>
      <c r="U114" s="12" t="n"/>
      <c r="V114" s="5">
        <f>IF($A114="","",IF($U114&lt;&gt;"","مغلق",IF($P114="",IF($L114="نعم","بانتظار المسؤول","مفتوح"),"محسوم")))</f>
        <v/>
      </c>
      <c r="W114" s="9" t="n"/>
    </row>
    <row r="115">
      <c r="A115" s="12" t="n"/>
      <c r="B115" s="9" t="n"/>
      <c r="C115" s="13" t="n"/>
      <c r="D115" s="9" t="n"/>
      <c r="E115" s="9" t="n"/>
      <c r="F115" s="12" t="n"/>
      <c r="G115" s="12" t="n"/>
      <c r="H115" s="14">
        <f>IF($F115="","",IF(COUNTIF('النسخ'!$B$5:$B$14,"&lt;="&amp;$F115)=0,"",INDEX('النسخ'!$A$5:$A$14,COUNTIF('النسخ'!$B$5:$B$14,"&lt;="&amp;$F115))))</f>
        <v/>
      </c>
      <c r="I115" s="15">
        <f>IF(OR($D115="",$H115=""),"",IF($D115='القوائم'!$A$5,INDEX('النسخ'!$C$5:$C$14,MATCH($H115,'النسخ'!$A$5:$A$14,0)),IF($D115='القوائم'!$A$6,INDEX('النسخ'!$E$5:$E$14,MATCH($H115,'النسخ'!$A$5:$A$14,0)),IF($D115='القوائم'!$A$8,INDEX('النسخ'!$F$5:$F$14,MATCH($H115,'النسخ'!$A$5:$A$14,0)),0))))</f>
        <v/>
      </c>
      <c r="J115" s="15">
        <f>IF(OR($A115="",$D115="",$F115=""),"",IF($D115='القوائم'!$A$8,IF($G115="","",$G115-$A115),IF($D115='القوائم'!$A$5,$A115-IF($H115="",$F115,IF(AND(INDEX('النسخ'!$D$5:$D$14,MATCH($H115,'النسخ'!$A$5:$A$14,0))='القوائم'!$E$6,$G115&lt;&gt;""),$G115,$F115)),IF($G115="",$A115-$F115,$A115-$G115))))</f>
        <v/>
      </c>
      <c r="K115" s="14">
        <f>IF(OR($J115="",$I115=""),"",IF(OR($D115='القوائم'!$A$7,$D115='القوائم'!$A$9),"لا",IF($D115='القوائم'!$A$8,IF($J115&gt;=$I115,"نعم","لا"),IF($J115&lt;=$I115,"نعم","لا"))))</f>
        <v/>
      </c>
      <c r="L115" s="14">
        <f>IF($K115="","",IF($K115="لا","نعم","لا"))</f>
        <v/>
      </c>
      <c r="M115" s="9" t="n"/>
      <c r="N115" s="16" t="n"/>
      <c r="O115" s="14">
        <f>IF(OR($N115="",$H115=""),"",IF($N115=$H115,"نعم","لا"))</f>
        <v/>
      </c>
      <c r="P115" s="9" t="n"/>
      <c r="Q115" s="9" t="n"/>
      <c r="R115" s="17" t="n"/>
      <c r="S115" s="17" t="n"/>
      <c r="T115" s="9" t="n"/>
      <c r="U115" s="12" t="n"/>
      <c r="V115" s="5">
        <f>IF($A115="","",IF($U115&lt;&gt;"","مغلق",IF($P115="",IF($L115="نعم","بانتظار المسؤول","مفتوح"),"محسوم")))</f>
        <v/>
      </c>
      <c r="W115" s="9" t="n"/>
    </row>
    <row r="116">
      <c r="A116" s="12" t="n"/>
      <c r="B116" s="9" t="n"/>
      <c r="C116" s="13" t="n"/>
      <c r="D116" s="9" t="n"/>
      <c r="E116" s="9" t="n"/>
      <c r="F116" s="12" t="n"/>
      <c r="G116" s="12" t="n"/>
      <c r="H116" s="14">
        <f>IF($F116="","",IF(COUNTIF('النسخ'!$B$5:$B$14,"&lt;="&amp;$F116)=0,"",INDEX('النسخ'!$A$5:$A$14,COUNTIF('النسخ'!$B$5:$B$14,"&lt;="&amp;$F116))))</f>
        <v/>
      </c>
      <c r="I116" s="15">
        <f>IF(OR($D116="",$H116=""),"",IF($D116='القوائم'!$A$5,INDEX('النسخ'!$C$5:$C$14,MATCH($H116,'النسخ'!$A$5:$A$14,0)),IF($D116='القوائم'!$A$6,INDEX('النسخ'!$E$5:$E$14,MATCH($H116,'النسخ'!$A$5:$A$14,0)),IF($D116='القوائم'!$A$8,INDEX('النسخ'!$F$5:$F$14,MATCH($H116,'النسخ'!$A$5:$A$14,0)),0))))</f>
        <v/>
      </c>
      <c r="J116" s="15">
        <f>IF(OR($A116="",$D116="",$F116=""),"",IF($D116='القوائم'!$A$8,IF($G116="","",$G116-$A116),IF($D116='القوائم'!$A$5,$A116-IF($H116="",$F116,IF(AND(INDEX('النسخ'!$D$5:$D$14,MATCH($H116,'النسخ'!$A$5:$A$14,0))='القوائم'!$E$6,$G116&lt;&gt;""),$G116,$F116)),IF($G116="",$A116-$F116,$A116-$G116))))</f>
        <v/>
      </c>
      <c r="K116" s="14">
        <f>IF(OR($J116="",$I116=""),"",IF(OR($D116='القوائم'!$A$7,$D116='القوائم'!$A$9),"لا",IF($D116='القوائم'!$A$8,IF($J116&gt;=$I116,"نعم","لا"),IF($J116&lt;=$I116,"نعم","لا"))))</f>
        <v/>
      </c>
      <c r="L116" s="14">
        <f>IF($K116="","",IF($K116="لا","نعم","لا"))</f>
        <v/>
      </c>
      <c r="M116" s="9" t="n"/>
      <c r="N116" s="16" t="n"/>
      <c r="O116" s="14">
        <f>IF(OR($N116="",$H116=""),"",IF($N116=$H116,"نعم","لا"))</f>
        <v/>
      </c>
      <c r="P116" s="9" t="n"/>
      <c r="Q116" s="9" t="n"/>
      <c r="R116" s="17" t="n"/>
      <c r="S116" s="17" t="n"/>
      <c r="T116" s="9" t="n"/>
      <c r="U116" s="12" t="n"/>
      <c r="V116" s="5">
        <f>IF($A116="","",IF($U116&lt;&gt;"","مغلق",IF($P116="",IF($L116="نعم","بانتظار المسؤول","مفتوح"),"محسوم")))</f>
        <v/>
      </c>
      <c r="W116" s="9" t="n"/>
    </row>
    <row r="117">
      <c r="A117" s="12" t="n"/>
      <c r="B117" s="9" t="n"/>
      <c r="C117" s="13" t="n"/>
      <c r="D117" s="9" t="n"/>
      <c r="E117" s="9" t="n"/>
      <c r="F117" s="12" t="n"/>
      <c r="G117" s="12" t="n"/>
      <c r="H117" s="14">
        <f>IF($F117="","",IF(COUNTIF('النسخ'!$B$5:$B$14,"&lt;="&amp;$F117)=0,"",INDEX('النسخ'!$A$5:$A$14,COUNTIF('النسخ'!$B$5:$B$14,"&lt;="&amp;$F117))))</f>
        <v/>
      </c>
      <c r="I117" s="15">
        <f>IF(OR($D117="",$H117=""),"",IF($D117='القوائم'!$A$5,INDEX('النسخ'!$C$5:$C$14,MATCH($H117,'النسخ'!$A$5:$A$14,0)),IF($D117='القوائم'!$A$6,INDEX('النسخ'!$E$5:$E$14,MATCH($H117,'النسخ'!$A$5:$A$14,0)),IF($D117='القوائم'!$A$8,INDEX('النسخ'!$F$5:$F$14,MATCH($H117,'النسخ'!$A$5:$A$14,0)),0))))</f>
        <v/>
      </c>
      <c r="J117" s="15">
        <f>IF(OR($A117="",$D117="",$F117=""),"",IF($D117='القوائم'!$A$8,IF($G117="","",$G117-$A117),IF($D117='القوائم'!$A$5,$A117-IF($H117="",$F117,IF(AND(INDEX('النسخ'!$D$5:$D$14,MATCH($H117,'النسخ'!$A$5:$A$14,0))='القوائم'!$E$6,$G117&lt;&gt;""),$G117,$F117)),IF($G117="",$A117-$F117,$A117-$G117))))</f>
        <v/>
      </c>
      <c r="K117" s="14">
        <f>IF(OR($J117="",$I117=""),"",IF(OR($D117='القوائم'!$A$7,$D117='القوائم'!$A$9),"لا",IF($D117='القوائم'!$A$8,IF($J117&gt;=$I117,"نعم","لا"),IF($J117&lt;=$I117,"نعم","لا"))))</f>
        <v/>
      </c>
      <c r="L117" s="14">
        <f>IF($K117="","",IF($K117="لا","نعم","لا"))</f>
        <v/>
      </c>
      <c r="M117" s="9" t="n"/>
      <c r="N117" s="16" t="n"/>
      <c r="O117" s="14">
        <f>IF(OR($N117="",$H117=""),"",IF($N117=$H117,"نعم","لا"))</f>
        <v/>
      </c>
      <c r="P117" s="9" t="n"/>
      <c r="Q117" s="9" t="n"/>
      <c r="R117" s="17" t="n"/>
      <c r="S117" s="17" t="n"/>
      <c r="T117" s="9" t="n"/>
      <c r="U117" s="12" t="n"/>
      <c r="V117" s="5">
        <f>IF($A117="","",IF($U117&lt;&gt;"","مغلق",IF($P117="",IF($L117="نعم","بانتظار المسؤول","مفتوح"),"محسوم")))</f>
        <v/>
      </c>
      <c r="W117" s="9" t="n"/>
    </row>
    <row r="118">
      <c r="A118" s="12" t="n"/>
      <c r="B118" s="9" t="n"/>
      <c r="C118" s="13" t="n"/>
      <c r="D118" s="9" t="n"/>
      <c r="E118" s="9" t="n"/>
      <c r="F118" s="12" t="n"/>
      <c r="G118" s="12" t="n"/>
      <c r="H118" s="14">
        <f>IF($F118="","",IF(COUNTIF('النسخ'!$B$5:$B$14,"&lt;="&amp;$F118)=0,"",INDEX('النسخ'!$A$5:$A$14,COUNTIF('النسخ'!$B$5:$B$14,"&lt;="&amp;$F118))))</f>
        <v/>
      </c>
      <c r="I118" s="15">
        <f>IF(OR($D118="",$H118=""),"",IF($D118='القوائم'!$A$5,INDEX('النسخ'!$C$5:$C$14,MATCH($H118,'النسخ'!$A$5:$A$14,0)),IF($D118='القوائم'!$A$6,INDEX('النسخ'!$E$5:$E$14,MATCH($H118,'النسخ'!$A$5:$A$14,0)),IF($D118='القوائم'!$A$8,INDEX('النسخ'!$F$5:$F$14,MATCH($H118,'النسخ'!$A$5:$A$14,0)),0))))</f>
        <v/>
      </c>
      <c r="J118" s="15">
        <f>IF(OR($A118="",$D118="",$F118=""),"",IF($D118='القوائم'!$A$8,IF($G118="","",$G118-$A118),IF($D118='القوائم'!$A$5,$A118-IF($H118="",$F118,IF(AND(INDEX('النسخ'!$D$5:$D$14,MATCH($H118,'النسخ'!$A$5:$A$14,0))='القوائم'!$E$6,$G118&lt;&gt;""),$G118,$F118)),IF($G118="",$A118-$F118,$A118-$G118))))</f>
        <v/>
      </c>
      <c r="K118" s="14">
        <f>IF(OR($J118="",$I118=""),"",IF(OR($D118='القوائم'!$A$7,$D118='القوائم'!$A$9),"لا",IF($D118='القوائم'!$A$8,IF($J118&gt;=$I118,"نعم","لا"),IF($J118&lt;=$I118,"نعم","لا"))))</f>
        <v/>
      </c>
      <c r="L118" s="14">
        <f>IF($K118="","",IF($K118="لا","نعم","لا"))</f>
        <v/>
      </c>
      <c r="M118" s="9" t="n"/>
      <c r="N118" s="16" t="n"/>
      <c r="O118" s="14">
        <f>IF(OR($N118="",$H118=""),"",IF($N118=$H118,"نعم","لا"))</f>
        <v/>
      </c>
      <c r="P118" s="9" t="n"/>
      <c r="Q118" s="9" t="n"/>
      <c r="R118" s="17" t="n"/>
      <c r="S118" s="17" t="n"/>
      <c r="T118" s="9" t="n"/>
      <c r="U118" s="12" t="n"/>
      <c r="V118" s="5">
        <f>IF($A118="","",IF($U118&lt;&gt;"","مغلق",IF($P118="",IF($L118="نعم","بانتظار المسؤول","مفتوح"),"محسوم")))</f>
        <v/>
      </c>
      <c r="W118" s="9" t="n"/>
    </row>
    <row r="119">
      <c r="A119" s="12" t="n"/>
      <c r="B119" s="9" t="n"/>
      <c r="C119" s="13" t="n"/>
      <c r="D119" s="9" t="n"/>
      <c r="E119" s="9" t="n"/>
      <c r="F119" s="12" t="n"/>
      <c r="G119" s="12" t="n"/>
      <c r="H119" s="14">
        <f>IF($F119="","",IF(COUNTIF('النسخ'!$B$5:$B$14,"&lt;="&amp;$F119)=0,"",INDEX('النسخ'!$A$5:$A$14,COUNTIF('النسخ'!$B$5:$B$14,"&lt;="&amp;$F119))))</f>
        <v/>
      </c>
      <c r="I119" s="15">
        <f>IF(OR($D119="",$H119=""),"",IF($D119='القوائم'!$A$5,INDEX('النسخ'!$C$5:$C$14,MATCH($H119,'النسخ'!$A$5:$A$14,0)),IF($D119='القوائم'!$A$6,INDEX('النسخ'!$E$5:$E$14,MATCH($H119,'النسخ'!$A$5:$A$14,0)),IF($D119='القوائم'!$A$8,INDEX('النسخ'!$F$5:$F$14,MATCH($H119,'النسخ'!$A$5:$A$14,0)),0))))</f>
        <v/>
      </c>
      <c r="J119" s="15">
        <f>IF(OR($A119="",$D119="",$F119=""),"",IF($D119='القوائم'!$A$8,IF($G119="","",$G119-$A119),IF($D119='القوائم'!$A$5,$A119-IF($H119="",$F119,IF(AND(INDEX('النسخ'!$D$5:$D$14,MATCH($H119,'النسخ'!$A$5:$A$14,0))='القوائم'!$E$6,$G119&lt;&gt;""),$G119,$F119)),IF($G119="",$A119-$F119,$A119-$G119))))</f>
        <v/>
      </c>
      <c r="K119" s="14">
        <f>IF(OR($J119="",$I119=""),"",IF(OR($D119='القوائم'!$A$7,$D119='القوائم'!$A$9),"لا",IF($D119='القوائم'!$A$8,IF($J119&gt;=$I119,"نعم","لا"),IF($J119&lt;=$I119,"نعم","لا"))))</f>
        <v/>
      </c>
      <c r="L119" s="14">
        <f>IF($K119="","",IF($K119="لا","نعم","لا"))</f>
        <v/>
      </c>
      <c r="M119" s="9" t="n"/>
      <c r="N119" s="16" t="n"/>
      <c r="O119" s="14">
        <f>IF(OR($N119="",$H119=""),"",IF($N119=$H119,"نعم","لا"))</f>
        <v/>
      </c>
      <c r="P119" s="9" t="n"/>
      <c r="Q119" s="9" t="n"/>
      <c r="R119" s="17" t="n"/>
      <c r="S119" s="17" t="n"/>
      <c r="T119" s="9" t="n"/>
      <c r="U119" s="12" t="n"/>
      <c r="V119" s="5">
        <f>IF($A119="","",IF($U119&lt;&gt;"","مغلق",IF($P119="",IF($L119="نعم","بانتظار المسؤول","مفتوح"),"محسوم")))</f>
        <v/>
      </c>
      <c r="W119" s="9" t="n"/>
    </row>
    <row r="120">
      <c r="A120" s="12" t="n"/>
      <c r="B120" s="9" t="n"/>
      <c r="C120" s="13" t="n"/>
      <c r="D120" s="9" t="n"/>
      <c r="E120" s="9" t="n"/>
      <c r="F120" s="12" t="n"/>
      <c r="G120" s="12" t="n"/>
      <c r="H120" s="14">
        <f>IF($F120="","",IF(COUNTIF('النسخ'!$B$5:$B$14,"&lt;="&amp;$F120)=0,"",INDEX('النسخ'!$A$5:$A$14,COUNTIF('النسخ'!$B$5:$B$14,"&lt;="&amp;$F120))))</f>
        <v/>
      </c>
      <c r="I120" s="15">
        <f>IF(OR($D120="",$H120=""),"",IF($D120='القوائم'!$A$5,INDEX('النسخ'!$C$5:$C$14,MATCH($H120,'النسخ'!$A$5:$A$14,0)),IF($D120='القوائم'!$A$6,INDEX('النسخ'!$E$5:$E$14,MATCH($H120,'النسخ'!$A$5:$A$14,0)),IF($D120='القوائم'!$A$8,INDEX('النسخ'!$F$5:$F$14,MATCH($H120,'النسخ'!$A$5:$A$14,0)),0))))</f>
        <v/>
      </c>
      <c r="J120" s="15">
        <f>IF(OR($A120="",$D120="",$F120=""),"",IF($D120='القوائم'!$A$8,IF($G120="","",$G120-$A120),IF($D120='القوائم'!$A$5,$A120-IF($H120="",$F120,IF(AND(INDEX('النسخ'!$D$5:$D$14,MATCH($H120,'النسخ'!$A$5:$A$14,0))='القوائم'!$E$6,$G120&lt;&gt;""),$G120,$F120)),IF($G120="",$A120-$F120,$A120-$G120))))</f>
        <v/>
      </c>
      <c r="K120" s="14">
        <f>IF(OR($J120="",$I120=""),"",IF(OR($D120='القوائم'!$A$7,$D120='القوائم'!$A$9),"لا",IF($D120='القوائم'!$A$8,IF($J120&gt;=$I120,"نعم","لا"),IF($J120&lt;=$I120,"نعم","لا"))))</f>
        <v/>
      </c>
      <c r="L120" s="14">
        <f>IF($K120="","",IF($K120="لا","نعم","لا"))</f>
        <v/>
      </c>
      <c r="M120" s="9" t="n"/>
      <c r="N120" s="16" t="n"/>
      <c r="O120" s="14">
        <f>IF(OR($N120="",$H120=""),"",IF($N120=$H120,"نعم","لا"))</f>
        <v/>
      </c>
      <c r="P120" s="9" t="n"/>
      <c r="Q120" s="9" t="n"/>
      <c r="R120" s="17" t="n"/>
      <c r="S120" s="17" t="n"/>
      <c r="T120" s="9" t="n"/>
      <c r="U120" s="12" t="n"/>
      <c r="V120" s="5">
        <f>IF($A120="","",IF($U120&lt;&gt;"","مغلق",IF($P120="",IF($L120="نعم","بانتظار المسؤول","مفتوح"),"محسوم")))</f>
        <v/>
      </c>
      <c r="W120" s="9" t="n"/>
    </row>
    <row r="121">
      <c r="A121" s="12" t="n"/>
      <c r="B121" s="9" t="n"/>
      <c r="C121" s="13" t="n"/>
      <c r="D121" s="9" t="n"/>
      <c r="E121" s="9" t="n"/>
      <c r="F121" s="12" t="n"/>
      <c r="G121" s="12" t="n"/>
      <c r="H121" s="14">
        <f>IF($F121="","",IF(COUNTIF('النسخ'!$B$5:$B$14,"&lt;="&amp;$F121)=0,"",INDEX('النسخ'!$A$5:$A$14,COUNTIF('النسخ'!$B$5:$B$14,"&lt;="&amp;$F121))))</f>
        <v/>
      </c>
      <c r="I121" s="15">
        <f>IF(OR($D121="",$H121=""),"",IF($D121='القوائم'!$A$5,INDEX('النسخ'!$C$5:$C$14,MATCH($H121,'النسخ'!$A$5:$A$14,0)),IF($D121='القوائم'!$A$6,INDEX('النسخ'!$E$5:$E$14,MATCH($H121,'النسخ'!$A$5:$A$14,0)),IF($D121='القوائم'!$A$8,INDEX('النسخ'!$F$5:$F$14,MATCH($H121,'النسخ'!$A$5:$A$14,0)),0))))</f>
        <v/>
      </c>
      <c r="J121" s="15">
        <f>IF(OR($A121="",$D121="",$F121=""),"",IF($D121='القوائم'!$A$8,IF($G121="","",$G121-$A121),IF($D121='القوائم'!$A$5,$A121-IF($H121="",$F121,IF(AND(INDEX('النسخ'!$D$5:$D$14,MATCH($H121,'النسخ'!$A$5:$A$14,0))='القوائم'!$E$6,$G121&lt;&gt;""),$G121,$F121)),IF($G121="",$A121-$F121,$A121-$G121))))</f>
        <v/>
      </c>
      <c r="K121" s="14">
        <f>IF(OR($J121="",$I121=""),"",IF(OR($D121='القوائم'!$A$7,$D121='القوائم'!$A$9),"لا",IF($D121='القوائم'!$A$8,IF($J121&gt;=$I121,"نعم","لا"),IF($J121&lt;=$I121,"نعم","لا"))))</f>
        <v/>
      </c>
      <c r="L121" s="14">
        <f>IF($K121="","",IF($K121="لا","نعم","لا"))</f>
        <v/>
      </c>
      <c r="M121" s="9" t="n"/>
      <c r="N121" s="16" t="n"/>
      <c r="O121" s="14">
        <f>IF(OR($N121="",$H121=""),"",IF($N121=$H121,"نعم","لا"))</f>
        <v/>
      </c>
      <c r="P121" s="9" t="n"/>
      <c r="Q121" s="9" t="n"/>
      <c r="R121" s="17" t="n"/>
      <c r="S121" s="17" t="n"/>
      <c r="T121" s="9" t="n"/>
      <c r="U121" s="12" t="n"/>
      <c r="V121" s="5">
        <f>IF($A121="","",IF($U121&lt;&gt;"","مغلق",IF($P121="",IF($L121="نعم","بانتظار المسؤول","مفتوح"),"محسوم")))</f>
        <v/>
      </c>
      <c r="W121" s="9" t="n"/>
    </row>
    <row r="122">
      <c r="A122" s="12" t="n"/>
      <c r="B122" s="9" t="n"/>
      <c r="C122" s="13" t="n"/>
      <c r="D122" s="9" t="n"/>
      <c r="E122" s="9" t="n"/>
      <c r="F122" s="12" t="n"/>
      <c r="G122" s="12" t="n"/>
      <c r="H122" s="14">
        <f>IF($F122="","",IF(COUNTIF('النسخ'!$B$5:$B$14,"&lt;="&amp;$F122)=0,"",INDEX('النسخ'!$A$5:$A$14,COUNTIF('النسخ'!$B$5:$B$14,"&lt;="&amp;$F122))))</f>
        <v/>
      </c>
      <c r="I122" s="15">
        <f>IF(OR($D122="",$H122=""),"",IF($D122='القوائم'!$A$5,INDEX('النسخ'!$C$5:$C$14,MATCH($H122,'النسخ'!$A$5:$A$14,0)),IF($D122='القوائم'!$A$6,INDEX('النسخ'!$E$5:$E$14,MATCH($H122,'النسخ'!$A$5:$A$14,0)),IF($D122='القوائم'!$A$8,INDEX('النسخ'!$F$5:$F$14,MATCH($H122,'النسخ'!$A$5:$A$14,0)),0))))</f>
        <v/>
      </c>
      <c r="J122" s="15">
        <f>IF(OR($A122="",$D122="",$F122=""),"",IF($D122='القوائم'!$A$8,IF($G122="","",$G122-$A122),IF($D122='القوائم'!$A$5,$A122-IF($H122="",$F122,IF(AND(INDEX('النسخ'!$D$5:$D$14,MATCH($H122,'النسخ'!$A$5:$A$14,0))='القوائم'!$E$6,$G122&lt;&gt;""),$G122,$F122)),IF($G122="",$A122-$F122,$A122-$G122))))</f>
        <v/>
      </c>
      <c r="K122" s="14">
        <f>IF(OR($J122="",$I122=""),"",IF(OR($D122='القوائم'!$A$7,$D122='القوائم'!$A$9),"لا",IF($D122='القوائم'!$A$8,IF($J122&gt;=$I122,"نعم","لا"),IF($J122&lt;=$I122,"نعم","لا"))))</f>
        <v/>
      </c>
      <c r="L122" s="14">
        <f>IF($K122="","",IF($K122="لا","نعم","لا"))</f>
        <v/>
      </c>
      <c r="M122" s="9" t="n"/>
      <c r="N122" s="16" t="n"/>
      <c r="O122" s="14">
        <f>IF(OR($N122="",$H122=""),"",IF($N122=$H122,"نعم","لا"))</f>
        <v/>
      </c>
      <c r="P122" s="9" t="n"/>
      <c r="Q122" s="9" t="n"/>
      <c r="R122" s="17" t="n"/>
      <c r="S122" s="17" t="n"/>
      <c r="T122" s="9" t="n"/>
      <c r="U122" s="12" t="n"/>
      <c r="V122" s="5">
        <f>IF($A122="","",IF($U122&lt;&gt;"","مغلق",IF($P122="",IF($L122="نعم","بانتظار المسؤول","مفتوح"),"محسوم")))</f>
        <v/>
      </c>
      <c r="W122" s="9" t="n"/>
    </row>
    <row r="123">
      <c r="A123" s="12" t="n"/>
      <c r="B123" s="9" t="n"/>
      <c r="C123" s="13" t="n"/>
      <c r="D123" s="9" t="n"/>
      <c r="E123" s="9" t="n"/>
      <c r="F123" s="12" t="n"/>
      <c r="G123" s="12" t="n"/>
      <c r="H123" s="14">
        <f>IF($F123="","",IF(COUNTIF('النسخ'!$B$5:$B$14,"&lt;="&amp;$F123)=0,"",INDEX('النسخ'!$A$5:$A$14,COUNTIF('النسخ'!$B$5:$B$14,"&lt;="&amp;$F123))))</f>
        <v/>
      </c>
      <c r="I123" s="15">
        <f>IF(OR($D123="",$H123=""),"",IF($D123='القوائم'!$A$5,INDEX('النسخ'!$C$5:$C$14,MATCH($H123,'النسخ'!$A$5:$A$14,0)),IF($D123='القوائم'!$A$6,INDEX('النسخ'!$E$5:$E$14,MATCH($H123,'النسخ'!$A$5:$A$14,0)),IF($D123='القوائم'!$A$8,INDEX('النسخ'!$F$5:$F$14,MATCH($H123,'النسخ'!$A$5:$A$14,0)),0))))</f>
        <v/>
      </c>
      <c r="J123" s="15">
        <f>IF(OR($A123="",$D123="",$F123=""),"",IF($D123='القوائم'!$A$8,IF($G123="","",$G123-$A123),IF($D123='القوائم'!$A$5,$A123-IF($H123="",$F123,IF(AND(INDEX('النسخ'!$D$5:$D$14,MATCH($H123,'النسخ'!$A$5:$A$14,0))='القوائم'!$E$6,$G123&lt;&gt;""),$G123,$F123)),IF($G123="",$A123-$F123,$A123-$G123))))</f>
        <v/>
      </c>
      <c r="K123" s="14">
        <f>IF(OR($J123="",$I123=""),"",IF(OR($D123='القوائم'!$A$7,$D123='القوائم'!$A$9),"لا",IF($D123='القوائم'!$A$8,IF($J123&gt;=$I123,"نعم","لا"),IF($J123&lt;=$I123,"نعم","لا"))))</f>
        <v/>
      </c>
      <c r="L123" s="14">
        <f>IF($K123="","",IF($K123="لا","نعم","لا"))</f>
        <v/>
      </c>
      <c r="M123" s="9" t="n"/>
      <c r="N123" s="16" t="n"/>
      <c r="O123" s="14">
        <f>IF(OR($N123="",$H123=""),"",IF($N123=$H123,"نعم","لا"))</f>
        <v/>
      </c>
      <c r="P123" s="9" t="n"/>
      <c r="Q123" s="9" t="n"/>
      <c r="R123" s="17" t="n"/>
      <c r="S123" s="17" t="n"/>
      <c r="T123" s="9" t="n"/>
      <c r="U123" s="12" t="n"/>
      <c r="V123" s="5">
        <f>IF($A123="","",IF($U123&lt;&gt;"","مغلق",IF($P123="",IF($L123="نعم","بانتظار المسؤول","مفتوح"),"محسوم")))</f>
        <v/>
      </c>
      <c r="W123" s="9" t="n"/>
    </row>
    <row r="124">
      <c r="A124" s="12" t="n"/>
      <c r="B124" s="9" t="n"/>
      <c r="C124" s="13" t="n"/>
      <c r="D124" s="9" t="n"/>
      <c r="E124" s="9" t="n"/>
      <c r="F124" s="12" t="n"/>
      <c r="G124" s="12" t="n"/>
      <c r="H124" s="14">
        <f>IF($F124="","",IF(COUNTIF('النسخ'!$B$5:$B$14,"&lt;="&amp;$F124)=0,"",INDEX('النسخ'!$A$5:$A$14,COUNTIF('النسخ'!$B$5:$B$14,"&lt;="&amp;$F124))))</f>
        <v/>
      </c>
      <c r="I124" s="15">
        <f>IF(OR($D124="",$H124=""),"",IF($D124='القوائم'!$A$5,INDEX('النسخ'!$C$5:$C$14,MATCH($H124,'النسخ'!$A$5:$A$14,0)),IF($D124='القوائم'!$A$6,INDEX('النسخ'!$E$5:$E$14,MATCH($H124,'النسخ'!$A$5:$A$14,0)),IF($D124='القوائم'!$A$8,INDEX('النسخ'!$F$5:$F$14,MATCH($H124,'النسخ'!$A$5:$A$14,0)),0))))</f>
        <v/>
      </c>
      <c r="J124" s="15">
        <f>IF(OR($A124="",$D124="",$F124=""),"",IF($D124='القوائم'!$A$8,IF($G124="","",$G124-$A124),IF($D124='القوائم'!$A$5,$A124-IF($H124="",$F124,IF(AND(INDEX('النسخ'!$D$5:$D$14,MATCH($H124,'النسخ'!$A$5:$A$14,0))='القوائم'!$E$6,$G124&lt;&gt;""),$G124,$F124)),IF($G124="",$A124-$F124,$A124-$G124))))</f>
        <v/>
      </c>
      <c r="K124" s="14">
        <f>IF(OR($J124="",$I124=""),"",IF(OR($D124='القوائم'!$A$7,$D124='القوائم'!$A$9),"لا",IF($D124='القوائم'!$A$8,IF($J124&gt;=$I124,"نعم","لا"),IF($J124&lt;=$I124,"نعم","لا"))))</f>
        <v/>
      </c>
      <c r="L124" s="14">
        <f>IF($K124="","",IF($K124="لا","نعم","لا"))</f>
        <v/>
      </c>
      <c r="M124" s="9" t="n"/>
      <c r="N124" s="16" t="n"/>
      <c r="O124" s="14">
        <f>IF(OR($N124="",$H124=""),"",IF($N124=$H124,"نعم","لا"))</f>
        <v/>
      </c>
      <c r="P124" s="9" t="n"/>
      <c r="Q124" s="9" t="n"/>
      <c r="R124" s="17" t="n"/>
      <c r="S124" s="17" t="n"/>
      <c r="T124" s="9" t="n"/>
      <c r="U124" s="12" t="n"/>
      <c r="V124" s="5">
        <f>IF($A124="","",IF($U124&lt;&gt;"","مغلق",IF($P124="",IF($L124="نعم","بانتظار المسؤول","مفتوح"),"محسوم")))</f>
        <v/>
      </c>
      <c r="W124" s="9" t="n"/>
    </row>
    <row r="125">
      <c r="A125" s="12" t="n"/>
      <c r="B125" s="9" t="n"/>
      <c r="C125" s="13" t="n"/>
      <c r="D125" s="9" t="n"/>
      <c r="E125" s="9" t="n"/>
      <c r="F125" s="12" t="n"/>
      <c r="G125" s="12" t="n"/>
      <c r="H125" s="14">
        <f>IF($F125="","",IF(COUNTIF('النسخ'!$B$5:$B$14,"&lt;="&amp;$F125)=0,"",INDEX('النسخ'!$A$5:$A$14,COUNTIF('النسخ'!$B$5:$B$14,"&lt;="&amp;$F125))))</f>
        <v/>
      </c>
      <c r="I125" s="15">
        <f>IF(OR($D125="",$H125=""),"",IF($D125='القوائم'!$A$5,INDEX('النسخ'!$C$5:$C$14,MATCH($H125,'النسخ'!$A$5:$A$14,0)),IF($D125='القوائم'!$A$6,INDEX('النسخ'!$E$5:$E$14,MATCH($H125,'النسخ'!$A$5:$A$14,0)),IF($D125='القوائم'!$A$8,INDEX('النسخ'!$F$5:$F$14,MATCH($H125,'النسخ'!$A$5:$A$14,0)),0))))</f>
        <v/>
      </c>
      <c r="J125" s="15">
        <f>IF(OR($A125="",$D125="",$F125=""),"",IF($D125='القوائم'!$A$8,IF($G125="","",$G125-$A125),IF($D125='القوائم'!$A$5,$A125-IF($H125="",$F125,IF(AND(INDEX('النسخ'!$D$5:$D$14,MATCH($H125,'النسخ'!$A$5:$A$14,0))='القوائم'!$E$6,$G125&lt;&gt;""),$G125,$F125)),IF($G125="",$A125-$F125,$A125-$G125))))</f>
        <v/>
      </c>
      <c r="K125" s="14">
        <f>IF(OR($J125="",$I125=""),"",IF(OR($D125='القوائم'!$A$7,$D125='القوائم'!$A$9),"لا",IF($D125='القوائم'!$A$8,IF($J125&gt;=$I125,"نعم","لا"),IF($J125&lt;=$I125,"نعم","لا"))))</f>
        <v/>
      </c>
      <c r="L125" s="14">
        <f>IF($K125="","",IF($K125="لا","نعم","لا"))</f>
        <v/>
      </c>
      <c r="M125" s="9" t="n"/>
      <c r="N125" s="16" t="n"/>
      <c r="O125" s="14">
        <f>IF(OR($N125="",$H125=""),"",IF($N125=$H125,"نعم","لا"))</f>
        <v/>
      </c>
      <c r="P125" s="9" t="n"/>
      <c r="Q125" s="9" t="n"/>
      <c r="R125" s="17" t="n"/>
      <c r="S125" s="17" t="n"/>
      <c r="T125" s="9" t="n"/>
      <c r="U125" s="12" t="n"/>
      <c r="V125" s="5">
        <f>IF($A125="","",IF($U125&lt;&gt;"","مغلق",IF($P125="",IF($L125="نعم","بانتظار المسؤول","مفتوح"),"محسوم")))</f>
        <v/>
      </c>
      <c r="W125" s="9" t="n"/>
    </row>
    <row r="126">
      <c r="A126" s="12" t="n"/>
      <c r="B126" s="9" t="n"/>
      <c r="C126" s="13" t="n"/>
      <c r="D126" s="9" t="n"/>
      <c r="E126" s="9" t="n"/>
      <c r="F126" s="12" t="n"/>
      <c r="G126" s="12" t="n"/>
      <c r="H126" s="14">
        <f>IF($F126="","",IF(COUNTIF('النسخ'!$B$5:$B$14,"&lt;="&amp;$F126)=0,"",INDEX('النسخ'!$A$5:$A$14,COUNTIF('النسخ'!$B$5:$B$14,"&lt;="&amp;$F126))))</f>
        <v/>
      </c>
      <c r="I126" s="15">
        <f>IF(OR($D126="",$H126=""),"",IF($D126='القوائم'!$A$5,INDEX('النسخ'!$C$5:$C$14,MATCH($H126,'النسخ'!$A$5:$A$14,0)),IF($D126='القوائم'!$A$6,INDEX('النسخ'!$E$5:$E$14,MATCH($H126,'النسخ'!$A$5:$A$14,0)),IF($D126='القوائم'!$A$8,INDEX('النسخ'!$F$5:$F$14,MATCH($H126,'النسخ'!$A$5:$A$14,0)),0))))</f>
        <v/>
      </c>
      <c r="J126" s="15">
        <f>IF(OR($A126="",$D126="",$F126=""),"",IF($D126='القوائم'!$A$8,IF($G126="","",$G126-$A126),IF($D126='القوائم'!$A$5,$A126-IF($H126="",$F126,IF(AND(INDEX('النسخ'!$D$5:$D$14,MATCH($H126,'النسخ'!$A$5:$A$14,0))='القوائم'!$E$6,$G126&lt;&gt;""),$G126,$F126)),IF($G126="",$A126-$F126,$A126-$G126))))</f>
        <v/>
      </c>
      <c r="K126" s="14">
        <f>IF(OR($J126="",$I126=""),"",IF(OR($D126='القوائم'!$A$7,$D126='القوائم'!$A$9),"لا",IF($D126='القوائم'!$A$8,IF($J126&gt;=$I126,"نعم","لا"),IF($J126&lt;=$I126,"نعم","لا"))))</f>
        <v/>
      </c>
      <c r="L126" s="14">
        <f>IF($K126="","",IF($K126="لا","نعم","لا"))</f>
        <v/>
      </c>
      <c r="M126" s="9" t="n"/>
      <c r="N126" s="16" t="n"/>
      <c r="O126" s="14">
        <f>IF(OR($N126="",$H126=""),"",IF($N126=$H126,"نعم","لا"))</f>
        <v/>
      </c>
      <c r="P126" s="9" t="n"/>
      <c r="Q126" s="9" t="n"/>
      <c r="R126" s="17" t="n"/>
      <c r="S126" s="17" t="n"/>
      <c r="T126" s="9" t="n"/>
      <c r="U126" s="12" t="n"/>
      <c r="V126" s="5">
        <f>IF($A126="","",IF($U126&lt;&gt;"","مغلق",IF($P126="",IF($L126="نعم","بانتظار المسؤول","مفتوح"),"محسوم")))</f>
        <v/>
      </c>
      <c r="W126" s="9" t="n"/>
    </row>
    <row r="127">
      <c r="A127" s="12" t="n"/>
      <c r="B127" s="9" t="n"/>
      <c r="C127" s="13" t="n"/>
      <c r="D127" s="9" t="n"/>
      <c r="E127" s="9" t="n"/>
      <c r="F127" s="12" t="n"/>
      <c r="G127" s="12" t="n"/>
      <c r="H127" s="14">
        <f>IF($F127="","",IF(COUNTIF('النسخ'!$B$5:$B$14,"&lt;="&amp;$F127)=0,"",INDEX('النسخ'!$A$5:$A$14,COUNTIF('النسخ'!$B$5:$B$14,"&lt;="&amp;$F127))))</f>
        <v/>
      </c>
      <c r="I127" s="15">
        <f>IF(OR($D127="",$H127=""),"",IF($D127='القوائم'!$A$5,INDEX('النسخ'!$C$5:$C$14,MATCH($H127,'النسخ'!$A$5:$A$14,0)),IF($D127='القوائم'!$A$6,INDEX('النسخ'!$E$5:$E$14,MATCH($H127,'النسخ'!$A$5:$A$14,0)),IF($D127='القوائم'!$A$8,INDEX('النسخ'!$F$5:$F$14,MATCH($H127,'النسخ'!$A$5:$A$14,0)),0))))</f>
        <v/>
      </c>
      <c r="J127" s="15">
        <f>IF(OR($A127="",$D127="",$F127=""),"",IF($D127='القوائم'!$A$8,IF($G127="","",$G127-$A127),IF($D127='القوائم'!$A$5,$A127-IF($H127="",$F127,IF(AND(INDEX('النسخ'!$D$5:$D$14,MATCH($H127,'النسخ'!$A$5:$A$14,0))='القوائم'!$E$6,$G127&lt;&gt;""),$G127,$F127)),IF($G127="",$A127-$F127,$A127-$G127))))</f>
        <v/>
      </c>
      <c r="K127" s="14">
        <f>IF(OR($J127="",$I127=""),"",IF(OR($D127='القوائم'!$A$7,$D127='القوائم'!$A$9),"لا",IF($D127='القوائم'!$A$8,IF($J127&gt;=$I127,"نعم","لا"),IF($J127&lt;=$I127,"نعم","لا"))))</f>
        <v/>
      </c>
      <c r="L127" s="14">
        <f>IF($K127="","",IF($K127="لا","نعم","لا"))</f>
        <v/>
      </c>
      <c r="M127" s="9" t="n"/>
      <c r="N127" s="16" t="n"/>
      <c r="O127" s="14">
        <f>IF(OR($N127="",$H127=""),"",IF($N127=$H127,"نعم","لا"))</f>
        <v/>
      </c>
      <c r="P127" s="9" t="n"/>
      <c r="Q127" s="9" t="n"/>
      <c r="R127" s="17" t="n"/>
      <c r="S127" s="17" t="n"/>
      <c r="T127" s="9" t="n"/>
      <c r="U127" s="12" t="n"/>
      <c r="V127" s="5">
        <f>IF($A127="","",IF($U127&lt;&gt;"","مغلق",IF($P127="",IF($L127="نعم","بانتظار المسؤول","مفتوح"),"محسوم")))</f>
        <v/>
      </c>
      <c r="W127" s="9" t="n"/>
    </row>
    <row r="128">
      <c r="A128" s="12" t="n"/>
      <c r="B128" s="9" t="n"/>
      <c r="C128" s="13" t="n"/>
      <c r="D128" s="9" t="n"/>
      <c r="E128" s="9" t="n"/>
      <c r="F128" s="12" t="n"/>
      <c r="G128" s="12" t="n"/>
      <c r="H128" s="14">
        <f>IF($F128="","",IF(COUNTIF('النسخ'!$B$5:$B$14,"&lt;="&amp;$F128)=0,"",INDEX('النسخ'!$A$5:$A$14,COUNTIF('النسخ'!$B$5:$B$14,"&lt;="&amp;$F128))))</f>
        <v/>
      </c>
      <c r="I128" s="15">
        <f>IF(OR($D128="",$H128=""),"",IF($D128='القوائم'!$A$5,INDEX('النسخ'!$C$5:$C$14,MATCH($H128,'النسخ'!$A$5:$A$14,0)),IF($D128='القوائم'!$A$6,INDEX('النسخ'!$E$5:$E$14,MATCH($H128,'النسخ'!$A$5:$A$14,0)),IF($D128='القوائم'!$A$8,INDEX('النسخ'!$F$5:$F$14,MATCH($H128,'النسخ'!$A$5:$A$14,0)),0))))</f>
        <v/>
      </c>
      <c r="J128" s="15">
        <f>IF(OR($A128="",$D128="",$F128=""),"",IF($D128='القوائم'!$A$8,IF($G128="","",$G128-$A128),IF($D128='القوائم'!$A$5,$A128-IF($H128="",$F128,IF(AND(INDEX('النسخ'!$D$5:$D$14,MATCH($H128,'النسخ'!$A$5:$A$14,0))='القوائم'!$E$6,$G128&lt;&gt;""),$G128,$F128)),IF($G128="",$A128-$F128,$A128-$G128))))</f>
        <v/>
      </c>
      <c r="K128" s="14">
        <f>IF(OR($J128="",$I128=""),"",IF(OR($D128='القوائم'!$A$7,$D128='القوائم'!$A$9),"لا",IF($D128='القوائم'!$A$8,IF($J128&gt;=$I128,"نعم","لا"),IF($J128&lt;=$I128,"نعم","لا"))))</f>
        <v/>
      </c>
      <c r="L128" s="14">
        <f>IF($K128="","",IF($K128="لا","نعم","لا"))</f>
        <v/>
      </c>
      <c r="M128" s="9" t="n"/>
      <c r="N128" s="16" t="n"/>
      <c r="O128" s="14">
        <f>IF(OR($N128="",$H128=""),"",IF($N128=$H128,"نعم","لا"))</f>
        <v/>
      </c>
      <c r="P128" s="9" t="n"/>
      <c r="Q128" s="9" t="n"/>
      <c r="R128" s="17" t="n"/>
      <c r="S128" s="17" t="n"/>
      <c r="T128" s="9" t="n"/>
      <c r="U128" s="12" t="n"/>
      <c r="V128" s="5">
        <f>IF($A128="","",IF($U128&lt;&gt;"","مغلق",IF($P128="",IF($L128="نعم","بانتظار المسؤول","مفتوح"),"محسوم")))</f>
        <v/>
      </c>
      <c r="W128" s="9" t="n"/>
    </row>
    <row r="129">
      <c r="A129" s="12" t="n"/>
      <c r="B129" s="9" t="n"/>
      <c r="C129" s="13" t="n"/>
      <c r="D129" s="9" t="n"/>
      <c r="E129" s="9" t="n"/>
      <c r="F129" s="12" t="n"/>
      <c r="G129" s="12" t="n"/>
      <c r="H129" s="14">
        <f>IF($F129="","",IF(COUNTIF('النسخ'!$B$5:$B$14,"&lt;="&amp;$F129)=0,"",INDEX('النسخ'!$A$5:$A$14,COUNTIF('النسخ'!$B$5:$B$14,"&lt;="&amp;$F129))))</f>
        <v/>
      </c>
      <c r="I129" s="15">
        <f>IF(OR($D129="",$H129=""),"",IF($D129='القوائم'!$A$5,INDEX('النسخ'!$C$5:$C$14,MATCH($H129,'النسخ'!$A$5:$A$14,0)),IF($D129='القوائم'!$A$6,INDEX('النسخ'!$E$5:$E$14,MATCH($H129,'النسخ'!$A$5:$A$14,0)),IF($D129='القوائم'!$A$8,INDEX('النسخ'!$F$5:$F$14,MATCH($H129,'النسخ'!$A$5:$A$14,0)),0))))</f>
        <v/>
      </c>
      <c r="J129" s="15">
        <f>IF(OR($A129="",$D129="",$F129=""),"",IF($D129='القوائم'!$A$8,IF($G129="","",$G129-$A129),IF($D129='القوائم'!$A$5,$A129-IF($H129="",$F129,IF(AND(INDEX('النسخ'!$D$5:$D$14,MATCH($H129,'النسخ'!$A$5:$A$14,0))='القوائم'!$E$6,$G129&lt;&gt;""),$G129,$F129)),IF($G129="",$A129-$F129,$A129-$G129))))</f>
        <v/>
      </c>
      <c r="K129" s="14">
        <f>IF(OR($J129="",$I129=""),"",IF(OR($D129='القوائم'!$A$7,$D129='القوائم'!$A$9),"لا",IF($D129='القوائم'!$A$8,IF($J129&gt;=$I129,"نعم","لا"),IF($J129&lt;=$I129,"نعم","لا"))))</f>
        <v/>
      </c>
      <c r="L129" s="14">
        <f>IF($K129="","",IF($K129="لا","نعم","لا"))</f>
        <v/>
      </c>
      <c r="M129" s="9" t="n"/>
      <c r="N129" s="16" t="n"/>
      <c r="O129" s="14">
        <f>IF(OR($N129="",$H129=""),"",IF($N129=$H129,"نعم","لا"))</f>
        <v/>
      </c>
      <c r="P129" s="9" t="n"/>
      <c r="Q129" s="9" t="n"/>
      <c r="R129" s="17" t="n"/>
      <c r="S129" s="17" t="n"/>
      <c r="T129" s="9" t="n"/>
      <c r="U129" s="12" t="n"/>
      <c r="V129" s="5">
        <f>IF($A129="","",IF($U129&lt;&gt;"","مغلق",IF($P129="",IF($L129="نعم","بانتظار المسؤول","مفتوح"),"محسوم")))</f>
        <v/>
      </c>
      <c r="W129" s="9" t="n"/>
    </row>
    <row r="130">
      <c r="A130" s="12" t="n"/>
      <c r="B130" s="9" t="n"/>
      <c r="C130" s="13" t="n"/>
      <c r="D130" s="9" t="n"/>
      <c r="E130" s="9" t="n"/>
      <c r="F130" s="12" t="n"/>
      <c r="G130" s="12" t="n"/>
      <c r="H130" s="14">
        <f>IF($F130="","",IF(COUNTIF('النسخ'!$B$5:$B$14,"&lt;="&amp;$F130)=0,"",INDEX('النسخ'!$A$5:$A$14,COUNTIF('النسخ'!$B$5:$B$14,"&lt;="&amp;$F130))))</f>
        <v/>
      </c>
      <c r="I130" s="15">
        <f>IF(OR($D130="",$H130=""),"",IF($D130='القوائم'!$A$5,INDEX('النسخ'!$C$5:$C$14,MATCH($H130,'النسخ'!$A$5:$A$14,0)),IF($D130='القوائم'!$A$6,INDEX('النسخ'!$E$5:$E$14,MATCH($H130,'النسخ'!$A$5:$A$14,0)),IF($D130='القوائم'!$A$8,INDEX('النسخ'!$F$5:$F$14,MATCH($H130,'النسخ'!$A$5:$A$14,0)),0))))</f>
        <v/>
      </c>
      <c r="J130" s="15">
        <f>IF(OR($A130="",$D130="",$F130=""),"",IF($D130='القوائم'!$A$8,IF($G130="","",$G130-$A130),IF($D130='القوائم'!$A$5,$A130-IF($H130="",$F130,IF(AND(INDEX('النسخ'!$D$5:$D$14,MATCH($H130,'النسخ'!$A$5:$A$14,0))='القوائم'!$E$6,$G130&lt;&gt;""),$G130,$F130)),IF($G130="",$A130-$F130,$A130-$G130))))</f>
        <v/>
      </c>
      <c r="K130" s="14">
        <f>IF(OR($J130="",$I130=""),"",IF(OR($D130='القوائم'!$A$7,$D130='القوائم'!$A$9),"لا",IF($D130='القوائم'!$A$8,IF($J130&gt;=$I130,"نعم","لا"),IF($J130&lt;=$I130,"نعم","لا"))))</f>
        <v/>
      </c>
      <c r="L130" s="14">
        <f>IF($K130="","",IF($K130="لا","نعم","لا"))</f>
        <v/>
      </c>
      <c r="M130" s="9" t="n"/>
      <c r="N130" s="16" t="n"/>
      <c r="O130" s="14">
        <f>IF(OR($N130="",$H130=""),"",IF($N130=$H130,"نعم","لا"))</f>
        <v/>
      </c>
      <c r="P130" s="9" t="n"/>
      <c r="Q130" s="9" t="n"/>
      <c r="R130" s="17" t="n"/>
      <c r="S130" s="17" t="n"/>
      <c r="T130" s="9" t="n"/>
      <c r="U130" s="12" t="n"/>
      <c r="V130" s="5">
        <f>IF($A130="","",IF($U130&lt;&gt;"","مغلق",IF($P130="",IF($L130="نعم","بانتظار المسؤول","مفتوح"),"محسوم")))</f>
        <v/>
      </c>
      <c r="W130" s="9" t="n"/>
    </row>
    <row r="131">
      <c r="A131" s="12" t="n"/>
      <c r="B131" s="9" t="n"/>
      <c r="C131" s="13" t="n"/>
      <c r="D131" s="9" t="n"/>
      <c r="E131" s="9" t="n"/>
      <c r="F131" s="12" t="n"/>
      <c r="G131" s="12" t="n"/>
      <c r="H131" s="14">
        <f>IF($F131="","",IF(COUNTIF('النسخ'!$B$5:$B$14,"&lt;="&amp;$F131)=0,"",INDEX('النسخ'!$A$5:$A$14,COUNTIF('النسخ'!$B$5:$B$14,"&lt;="&amp;$F131))))</f>
        <v/>
      </c>
      <c r="I131" s="15">
        <f>IF(OR($D131="",$H131=""),"",IF($D131='القوائم'!$A$5,INDEX('النسخ'!$C$5:$C$14,MATCH($H131,'النسخ'!$A$5:$A$14,0)),IF($D131='القوائم'!$A$6,INDEX('النسخ'!$E$5:$E$14,MATCH($H131,'النسخ'!$A$5:$A$14,0)),IF($D131='القوائم'!$A$8,INDEX('النسخ'!$F$5:$F$14,MATCH($H131,'النسخ'!$A$5:$A$14,0)),0))))</f>
        <v/>
      </c>
      <c r="J131" s="15">
        <f>IF(OR($A131="",$D131="",$F131=""),"",IF($D131='القوائم'!$A$8,IF($G131="","",$G131-$A131),IF($D131='القوائم'!$A$5,$A131-IF($H131="",$F131,IF(AND(INDEX('النسخ'!$D$5:$D$14,MATCH($H131,'النسخ'!$A$5:$A$14,0))='القوائم'!$E$6,$G131&lt;&gt;""),$G131,$F131)),IF($G131="",$A131-$F131,$A131-$G131))))</f>
        <v/>
      </c>
      <c r="K131" s="14">
        <f>IF(OR($J131="",$I131=""),"",IF(OR($D131='القوائم'!$A$7,$D131='القوائم'!$A$9),"لا",IF($D131='القوائم'!$A$8,IF($J131&gt;=$I131,"نعم","لا"),IF($J131&lt;=$I131,"نعم","لا"))))</f>
        <v/>
      </c>
      <c r="L131" s="14">
        <f>IF($K131="","",IF($K131="لا","نعم","لا"))</f>
        <v/>
      </c>
      <c r="M131" s="9" t="n"/>
      <c r="N131" s="16" t="n"/>
      <c r="O131" s="14">
        <f>IF(OR($N131="",$H131=""),"",IF($N131=$H131,"نعم","لا"))</f>
        <v/>
      </c>
      <c r="P131" s="9" t="n"/>
      <c r="Q131" s="9" t="n"/>
      <c r="R131" s="17" t="n"/>
      <c r="S131" s="17" t="n"/>
      <c r="T131" s="9" t="n"/>
      <c r="U131" s="12" t="n"/>
      <c r="V131" s="5">
        <f>IF($A131="","",IF($U131&lt;&gt;"","مغلق",IF($P131="",IF($L131="نعم","بانتظار المسؤول","مفتوح"),"محسوم")))</f>
        <v/>
      </c>
      <c r="W131" s="9" t="n"/>
    </row>
    <row r="132">
      <c r="A132" s="12" t="n"/>
      <c r="B132" s="9" t="n"/>
      <c r="C132" s="13" t="n"/>
      <c r="D132" s="9" t="n"/>
      <c r="E132" s="9" t="n"/>
      <c r="F132" s="12" t="n"/>
      <c r="G132" s="12" t="n"/>
      <c r="H132" s="14">
        <f>IF($F132="","",IF(COUNTIF('النسخ'!$B$5:$B$14,"&lt;="&amp;$F132)=0,"",INDEX('النسخ'!$A$5:$A$14,COUNTIF('النسخ'!$B$5:$B$14,"&lt;="&amp;$F132))))</f>
        <v/>
      </c>
      <c r="I132" s="15">
        <f>IF(OR($D132="",$H132=""),"",IF($D132='القوائم'!$A$5,INDEX('النسخ'!$C$5:$C$14,MATCH($H132,'النسخ'!$A$5:$A$14,0)),IF($D132='القوائم'!$A$6,INDEX('النسخ'!$E$5:$E$14,MATCH($H132,'النسخ'!$A$5:$A$14,0)),IF($D132='القوائم'!$A$8,INDEX('النسخ'!$F$5:$F$14,MATCH($H132,'النسخ'!$A$5:$A$14,0)),0))))</f>
        <v/>
      </c>
      <c r="J132" s="15">
        <f>IF(OR($A132="",$D132="",$F132=""),"",IF($D132='القوائم'!$A$8,IF($G132="","",$G132-$A132),IF($D132='القوائم'!$A$5,$A132-IF($H132="",$F132,IF(AND(INDEX('النسخ'!$D$5:$D$14,MATCH($H132,'النسخ'!$A$5:$A$14,0))='القوائم'!$E$6,$G132&lt;&gt;""),$G132,$F132)),IF($G132="",$A132-$F132,$A132-$G132))))</f>
        <v/>
      </c>
      <c r="K132" s="14">
        <f>IF(OR($J132="",$I132=""),"",IF(OR($D132='القوائم'!$A$7,$D132='القوائم'!$A$9),"لا",IF($D132='القوائم'!$A$8,IF($J132&gt;=$I132,"نعم","لا"),IF($J132&lt;=$I132,"نعم","لا"))))</f>
        <v/>
      </c>
      <c r="L132" s="14">
        <f>IF($K132="","",IF($K132="لا","نعم","لا"))</f>
        <v/>
      </c>
      <c r="M132" s="9" t="n"/>
      <c r="N132" s="16" t="n"/>
      <c r="O132" s="14">
        <f>IF(OR($N132="",$H132=""),"",IF($N132=$H132,"نعم","لا"))</f>
        <v/>
      </c>
      <c r="P132" s="9" t="n"/>
      <c r="Q132" s="9" t="n"/>
      <c r="R132" s="17" t="n"/>
      <c r="S132" s="17" t="n"/>
      <c r="T132" s="9" t="n"/>
      <c r="U132" s="12" t="n"/>
      <c r="V132" s="5">
        <f>IF($A132="","",IF($U132&lt;&gt;"","مغلق",IF($P132="",IF($L132="نعم","بانتظار المسؤول","مفتوح"),"محسوم")))</f>
        <v/>
      </c>
      <c r="W132" s="9" t="n"/>
    </row>
    <row r="133">
      <c r="A133" s="12" t="n"/>
      <c r="B133" s="9" t="n"/>
      <c r="C133" s="13" t="n"/>
      <c r="D133" s="9" t="n"/>
      <c r="E133" s="9" t="n"/>
      <c r="F133" s="12" t="n"/>
      <c r="G133" s="12" t="n"/>
      <c r="H133" s="14">
        <f>IF($F133="","",IF(COUNTIF('النسخ'!$B$5:$B$14,"&lt;="&amp;$F133)=0,"",INDEX('النسخ'!$A$5:$A$14,COUNTIF('النسخ'!$B$5:$B$14,"&lt;="&amp;$F133))))</f>
        <v/>
      </c>
      <c r="I133" s="15">
        <f>IF(OR($D133="",$H133=""),"",IF($D133='القوائم'!$A$5,INDEX('النسخ'!$C$5:$C$14,MATCH($H133,'النسخ'!$A$5:$A$14,0)),IF($D133='القوائم'!$A$6,INDEX('النسخ'!$E$5:$E$14,MATCH($H133,'النسخ'!$A$5:$A$14,0)),IF($D133='القوائم'!$A$8,INDEX('النسخ'!$F$5:$F$14,MATCH($H133,'النسخ'!$A$5:$A$14,0)),0))))</f>
        <v/>
      </c>
      <c r="J133" s="15">
        <f>IF(OR($A133="",$D133="",$F133=""),"",IF($D133='القوائم'!$A$8,IF($G133="","",$G133-$A133),IF($D133='القوائم'!$A$5,$A133-IF($H133="",$F133,IF(AND(INDEX('النسخ'!$D$5:$D$14,MATCH($H133,'النسخ'!$A$5:$A$14,0))='القوائم'!$E$6,$G133&lt;&gt;""),$G133,$F133)),IF($G133="",$A133-$F133,$A133-$G133))))</f>
        <v/>
      </c>
      <c r="K133" s="14">
        <f>IF(OR($J133="",$I133=""),"",IF(OR($D133='القوائم'!$A$7,$D133='القوائم'!$A$9),"لا",IF($D133='القوائم'!$A$8,IF($J133&gt;=$I133,"نعم","لا"),IF($J133&lt;=$I133,"نعم","لا"))))</f>
        <v/>
      </c>
      <c r="L133" s="14">
        <f>IF($K133="","",IF($K133="لا","نعم","لا"))</f>
        <v/>
      </c>
      <c r="M133" s="9" t="n"/>
      <c r="N133" s="16" t="n"/>
      <c r="O133" s="14">
        <f>IF(OR($N133="",$H133=""),"",IF($N133=$H133,"نعم","لا"))</f>
        <v/>
      </c>
      <c r="P133" s="9" t="n"/>
      <c r="Q133" s="9" t="n"/>
      <c r="R133" s="17" t="n"/>
      <c r="S133" s="17" t="n"/>
      <c r="T133" s="9" t="n"/>
      <c r="U133" s="12" t="n"/>
      <c r="V133" s="5">
        <f>IF($A133="","",IF($U133&lt;&gt;"","مغلق",IF($P133="",IF($L133="نعم","بانتظار المسؤول","مفتوح"),"محسوم")))</f>
        <v/>
      </c>
      <c r="W133" s="9" t="n"/>
    </row>
    <row r="134">
      <c r="A134" s="12" t="n"/>
      <c r="B134" s="9" t="n"/>
      <c r="C134" s="13" t="n"/>
      <c r="D134" s="9" t="n"/>
      <c r="E134" s="9" t="n"/>
      <c r="F134" s="12" t="n"/>
      <c r="G134" s="12" t="n"/>
      <c r="H134" s="14">
        <f>IF($F134="","",IF(COUNTIF('النسخ'!$B$5:$B$14,"&lt;="&amp;$F134)=0,"",INDEX('النسخ'!$A$5:$A$14,COUNTIF('النسخ'!$B$5:$B$14,"&lt;="&amp;$F134))))</f>
        <v/>
      </c>
      <c r="I134" s="15">
        <f>IF(OR($D134="",$H134=""),"",IF($D134='القوائم'!$A$5,INDEX('النسخ'!$C$5:$C$14,MATCH($H134,'النسخ'!$A$5:$A$14,0)),IF($D134='القوائم'!$A$6,INDEX('النسخ'!$E$5:$E$14,MATCH($H134,'النسخ'!$A$5:$A$14,0)),IF($D134='القوائم'!$A$8,INDEX('النسخ'!$F$5:$F$14,MATCH($H134,'النسخ'!$A$5:$A$14,0)),0))))</f>
        <v/>
      </c>
      <c r="J134" s="15">
        <f>IF(OR($A134="",$D134="",$F134=""),"",IF($D134='القوائم'!$A$8,IF($G134="","",$G134-$A134),IF($D134='القوائم'!$A$5,$A134-IF($H134="",$F134,IF(AND(INDEX('النسخ'!$D$5:$D$14,MATCH($H134,'النسخ'!$A$5:$A$14,0))='القوائم'!$E$6,$G134&lt;&gt;""),$G134,$F134)),IF($G134="",$A134-$F134,$A134-$G134))))</f>
        <v/>
      </c>
      <c r="K134" s="14">
        <f>IF(OR($J134="",$I134=""),"",IF(OR($D134='القوائم'!$A$7,$D134='القوائم'!$A$9),"لا",IF($D134='القوائم'!$A$8,IF($J134&gt;=$I134,"نعم","لا"),IF($J134&lt;=$I134,"نعم","لا"))))</f>
        <v/>
      </c>
      <c r="L134" s="14">
        <f>IF($K134="","",IF($K134="لا","نعم","لا"))</f>
        <v/>
      </c>
      <c r="M134" s="9" t="n"/>
      <c r="N134" s="16" t="n"/>
      <c r="O134" s="14">
        <f>IF(OR($N134="",$H134=""),"",IF($N134=$H134,"نعم","لا"))</f>
        <v/>
      </c>
      <c r="P134" s="9" t="n"/>
      <c r="Q134" s="9" t="n"/>
      <c r="R134" s="17" t="n"/>
      <c r="S134" s="17" t="n"/>
      <c r="T134" s="9" t="n"/>
      <c r="U134" s="12" t="n"/>
      <c r="V134" s="5">
        <f>IF($A134="","",IF($U134&lt;&gt;"","مغلق",IF($P134="",IF($L134="نعم","بانتظار المسؤول","مفتوح"),"محسوم")))</f>
        <v/>
      </c>
      <c r="W134" s="9" t="n"/>
    </row>
    <row r="135">
      <c r="A135" s="12" t="n"/>
      <c r="B135" s="9" t="n"/>
      <c r="C135" s="13" t="n"/>
      <c r="D135" s="9" t="n"/>
      <c r="E135" s="9" t="n"/>
      <c r="F135" s="12" t="n"/>
      <c r="G135" s="12" t="n"/>
      <c r="H135" s="14">
        <f>IF($F135="","",IF(COUNTIF('النسخ'!$B$5:$B$14,"&lt;="&amp;$F135)=0,"",INDEX('النسخ'!$A$5:$A$14,COUNTIF('النسخ'!$B$5:$B$14,"&lt;="&amp;$F135))))</f>
        <v/>
      </c>
      <c r="I135" s="15">
        <f>IF(OR($D135="",$H135=""),"",IF($D135='القوائم'!$A$5,INDEX('النسخ'!$C$5:$C$14,MATCH($H135,'النسخ'!$A$5:$A$14,0)),IF($D135='القوائم'!$A$6,INDEX('النسخ'!$E$5:$E$14,MATCH($H135,'النسخ'!$A$5:$A$14,0)),IF($D135='القوائم'!$A$8,INDEX('النسخ'!$F$5:$F$14,MATCH($H135,'النسخ'!$A$5:$A$14,0)),0))))</f>
        <v/>
      </c>
      <c r="J135" s="15">
        <f>IF(OR($A135="",$D135="",$F135=""),"",IF($D135='القوائم'!$A$8,IF($G135="","",$G135-$A135),IF($D135='القوائم'!$A$5,$A135-IF($H135="",$F135,IF(AND(INDEX('النسخ'!$D$5:$D$14,MATCH($H135,'النسخ'!$A$5:$A$14,0))='القوائم'!$E$6,$G135&lt;&gt;""),$G135,$F135)),IF($G135="",$A135-$F135,$A135-$G135))))</f>
        <v/>
      </c>
      <c r="K135" s="14">
        <f>IF(OR($J135="",$I135=""),"",IF(OR($D135='القوائم'!$A$7,$D135='القوائم'!$A$9),"لا",IF($D135='القوائم'!$A$8,IF($J135&gt;=$I135,"نعم","لا"),IF($J135&lt;=$I135,"نعم","لا"))))</f>
        <v/>
      </c>
      <c r="L135" s="14">
        <f>IF($K135="","",IF($K135="لا","نعم","لا"))</f>
        <v/>
      </c>
      <c r="M135" s="9" t="n"/>
      <c r="N135" s="16" t="n"/>
      <c r="O135" s="14">
        <f>IF(OR($N135="",$H135=""),"",IF($N135=$H135,"نعم","لا"))</f>
        <v/>
      </c>
      <c r="P135" s="9" t="n"/>
      <c r="Q135" s="9" t="n"/>
      <c r="R135" s="17" t="n"/>
      <c r="S135" s="17" t="n"/>
      <c r="T135" s="9" t="n"/>
      <c r="U135" s="12" t="n"/>
      <c r="V135" s="5">
        <f>IF($A135="","",IF($U135&lt;&gt;"","مغلق",IF($P135="",IF($L135="نعم","بانتظار المسؤول","مفتوح"),"محسوم")))</f>
        <v/>
      </c>
      <c r="W135" s="9" t="n"/>
    </row>
    <row r="136">
      <c r="A136" s="12" t="n"/>
      <c r="B136" s="9" t="n"/>
      <c r="C136" s="13" t="n"/>
      <c r="D136" s="9" t="n"/>
      <c r="E136" s="9" t="n"/>
      <c r="F136" s="12" t="n"/>
      <c r="G136" s="12" t="n"/>
      <c r="H136" s="14">
        <f>IF($F136="","",IF(COUNTIF('النسخ'!$B$5:$B$14,"&lt;="&amp;$F136)=0,"",INDEX('النسخ'!$A$5:$A$14,COUNTIF('النسخ'!$B$5:$B$14,"&lt;="&amp;$F136))))</f>
        <v/>
      </c>
      <c r="I136" s="15">
        <f>IF(OR($D136="",$H136=""),"",IF($D136='القوائم'!$A$5,INDEX('النسخ'!$C$5:$C$14,MATCH($H136,'النسخ'!$A$5:$A$14,0)),IF($D136='القوائم'!$A$6,INDEX('النسخ'!$E$5:$E$14,MATCH($H136,'النسخ'!$A$5:$A$14,0)),IF($D136='القوائم'!$A$8,INDEX('النسخ'!$F$5:$F$14,MATCH($H136,'النسخ'!$A$5:$A$14,0)),0))))</f>
        <v/>
      </c>
      <c r="J136" s="15">
        <f>IF(OR($A136="",$D136="",$F136=""),"",IF($D136='القوائم'!$A$8,IF($G136="","",$G136-$A136),IF($D136='القوائم'!$A$5,$A136-IF($H136="",$F136,IF(AND(INDEX('النسخ'!$D$5:$D$14,MATCH($H136,'النسخ'!$A$5:$A$14,0))='القوائم'!$E$6,$G136&lt;&gt;""),$G136,$F136)),IF($G136="",$A136-$F136,$A136-$G136))))</f>
        <v/>
      </c>
      <c r="K136" s="14">
        <f>IF(OR($J136="",$I136=""),"",IF(OR($D136='القوائم'!$A$7,$D136='القوائم'!$A$9),"لا",IF($D136='القوائم'!$A$8,IF($J136&gt;=$I136,"نعم","لا"),IF($J136&lt;=$I136,"نعم","لا"))))</f>
        <v/>
      </c>
      <c r="L136" s="14">
        <f>IF($K136="","",IF($K136="لا","نعم","لا"))</f>
        <v/>
      </c>
      <c r="M136" s="9" t="n"/>
      <c r="N136" s="16" t="n"/>
      <c r="O136" s="14">
        <f>IF(OR($N136="",$H136=""),"",IF($N136=$H136,"نعم","لا"))</f>
        <v/>
      </c>
      <c r="P136" s="9" t="n"/>
      <c r="Q136" s="9" t="n"/>
      <c r="R136" s="17" t="n"/>
      <c r="S136" s="17" t="n"/>
      <c r="T136" s="9" t="n"/>
      <c r="U136" s="12" t="n"/>
      <c r="V136" s="5">
        <f>IF($A136="","",IF($U136&lt;&gt;"","مغلق",IF($P136="",IF($L136="نعم","بانتظار المسؤول","مفتوح"),"محسوم")))</f>
        <v/>
      </c>
      <c r="W136" s="9" t="n"/>
    </row>
    <row r="137">
      <c r="A137" s="12" t="n"/>
      <c r="B137" s="9" t="n"/>
      <c r="C137" s="13" t="n"/>
      <c r="D137" s="9" t="n"/>
      <c r="E137" s="9" t="n"/>
      <c r="F137" s="12" t="n"/>
      <c r="G137" s="12" t="n"/>
      <c r="H137" s="14">
        <f>IF($F137="","",IF(COUNTIF('النسخ'!$B$5:$B$14,"&lt;="&amp;$F137)=0,"",INDEX('النسخ'!$A$5:$A$14,COUNTIF('النسخ'!$B$5:$B$14,"&lt;="&amp;$F137))))</f>
        <v/>
      </c>
      <c r="I137" s="15">
        <f>IF(OR($D137="",$H137=""),"",IF($D137='القوائم'!$A$5,INDEX('النسخ'!$C$5:$C$14,MATCH($H137,'النسخ'!$A$5:$A$14,0)),IF($D137='القوائم'!$A$6,INDEX('النسخ'!$E$5:$E$14,MATCH($H137,'النسخ'!$A$5:$A$14,0)),IF($D137='القوائم'!$A$8,INDEX('النسخ'!$F$5:$F$14,MATCH($H137,'النسخ'!$A$5:$A$14,0)),0))))</f>
        <v/>
      </c>
      <c r="J137" s="15">
        <f>IF(OR($A137="",$D137="",$F137=""),"",IF($D137='القوائم'!$A$8,IF($G137="","",$G137-$A137),IF($D137='القوائم'!$A$5,$A137-IF($H137="",$F137,IF(AND(INDEX('النسخ'!$D$5:$D$14,MATCH($H137,'النسخ'!$A$5:$A$14,0))='القوائم'!$E$6,$G137&lt;&gt;""),$G137,$F137)),IF($G137="",$A137-$F137,$A137-$G137))))</f>
        <v/>
      </c>
      <c r="K137" s="14">
        <f>IF(OR($J137="",$I137=""),"",IF(OR($D137='القوائم'!$A$7,$D137='القوائم'!$A$9),"لا",IF($D137='القوائم'!$A$8,IF($J137&gt;=$I137,"نعم","لا"),IF($J137&lt;=$I137,"نعم","لا"))))</f>
        <v/>
      </c>
      <c r="L137" s="14">
        <f>IF($K137="","",IF($K137="لا","نعم","لا"))</f>
        <v/>
      </c>
      <c r="M137" s="9" t="n"/>
      <c r="N137" s="16" t="n"/>
      <c r="O137" s="14">
        <f>IF(OR($N137="",$H137=""),"",IF($N137=$H137,"نعم","لا"))</f>
        <v/>
      </c>
      <c r="P137" s="9" t="n"/>
      <c r="Q137" s="9" t="n"/>
      <c r="R137" s="17" t="n"/>
      <c r="S137" s="17" t="n"/>
      <c r="T137" s="9" t="n"/>
      <c r="U137" s="12" t="n"/>
      <c r="V137" s="5">
        <f>IF($A137="","",IF($U137&lt;&gt;"","مغلق",IF($P137="",IF($L137="نعم","بانتظار المسؤول","مفتوح"),"محسوم")))</f>
        <v/>
      </c>
      <c r="W137" s="9" t="n"/>
    </row>
    <row r="138">
      <c r="A138" s="12" t="n"/>
      <c r="B138" s="9" t="n"/>
      <c r="C138" s="13" t="n"/>
      <c r="D138" s="9" t="n"/>
      <c r="E138" s="9" t="n"/>
      <c r="F138" s="12" t="n"/>
      <c r="G138" s="12" t="n"/>
      <c r="H138" s="14">
        <f>IF($F138="","",IF(COUNTIF('النسخ'!$B$5:$B$14,"&lt;="&amp;$F138)=0,"",INDEX('النسخ'!$A$5:$A$14,COUNTIF('النسخ'!$B$5:$B$14,"&lt;="&amp;$F138))))</f>
        <v/>
      </c>
      <c r="I138" s="15">
        <f>IF(OR($D138="",$H138=""),"",IF($D138='القوائم'!$A$5,INDEX('النسخ'!$C$5:$C$14,MATCH($H138,'النسخ'!$A$5:$A$14,0)),IF($D138='القوائم'!$A$6,INDEX('النسخ'!$E$5:$E$14,MATCH($H138,'النسخ'!$A$5:$A$14,0)),IF($D138='القوائم'!$A$8,INDEX('النسخ'!$F$5:$F$14,MATCH($H138,'النسخ'!$A$5:$A$14,0)),0))))</f>
        <v/>
      </c>
      <c r="J138" s="15">
        <f>IF(OR($A138="",$D138="",$F138=""),"",IF($D138='القوائم'!$A$8,IF($G138="","",$G138-$A138),IF($D138='القوائم'!$A$5,$A138-IF($H138="",$F138,IF(AND(INDEX('النسخ'!$D$5:$D$14,MATCH($H138,'النسخ'!$A$5:$A$14,0))='القوائم'!$E$6,$G138&lt;&gt;""),$G138,$F138)),IF($G138="",$A138-$F138,$A138-$G138))))</f>
        <v/>
      </c>
      <c r="K138" s="14">
        <f>IF(OR($J138="",$I138=""),"",IF(OR($D138='القوائم'!$A$7,$D138='القوائم'!$A$9),"لا",IF($D138='القوائم'!$A$8,IF($J138&gt;=$I138,"نعم","لا"),IF($J138&lt;=$I138,"نعم","لا"))))</f>
        <v/>
      </c>
      <c r="L138" s="14">
        <f>IF($K138="","",IF($K138="لا","نعم","لا"))</f>
        <v/>
      </c>
      <c r="M138" s="9" t="n"/>
      <c r="N138" s="16" t="n"/>
      <c r="O138" s="14">
        <f>IF(OR($N138="",$H138=""),"",IF($N138=$H138,"نعم","لا"))</f>
        <v/>
      </c>
      <c r="P138" s="9" t="n"/>
      <c r="Q138" s="9" t="n"/>
      <c r="R138" s="17" t="n"/>
      <c r="S138" s="17" t="n"/>
      <c r="T138" s="9" t="n"/>
      <c r="U138" s="12" t="n"/>
      <c r="V138" s="5">
        <f>IF($A138="","",IF($U138&lt;&gt;"","مغلق",IF($P138="",IF($L138="نعم","بانتظار المسؤول","مفتوح"),"محسوم")))</f>
        <v/>
      </c>
      <c r="W138" s="9" t="n"/>
    </row>
    <row r="139">
      <c r="A139" s="12" t="n"/>
      <c r="B139" s="9" t="n"/>
      <c r="C139" s="13" t="n"/>
      <c r="D139" s="9" t="n"/>
      <c r="E139" s="9" t="n"/>
      <c r="F139" s="12" t="n"/>
      <c r="G139" s="12" t="n"/>
      <c r="H139" s="14">
        <f>IF($F139="","",IF(COUNTIF('النسخ'!$B$5:$B$14,"&lt;="&amp;$F139)=0,"",INDEX('النسخ'!$A$5:$A$14,COUNTIF('النسخ'!$B$5:$B$14,"&lt;="&amp;$F139))))</f>
        <v/>
      </c>
      <c r="I139" s="15">
        <f>IF(OR($D139="",$H139=""),"",IF($D139='القوائم'!$A$5,INDEX('النسخ'!$C$5:$C$14,MATCH($H139,'النسخ'!$A$5:$A$14,0)),IF($D139='القوائم'!$A$6,INDEX('النسخ'!$E$5:$E$14,MATCH($H139,'النسخ'!$A$5:$A$14,0)),IF($D139='القوائم'!$A$8,INDEX('النسخ'!$F$5:$F$14,MATCH($H139,'النسخ'!$A$5:$A$14,0)),0))))</f>
        <v/>
      </c>
      <c r="J139" s="15">
        <f>IF(OR($A139="",$D139="",$F139=""),"",IF($D139='القوائم'!$A$8,IF($G139="","",$G139-$A139),IF($D139='القوائم'!$A$5,$A139-IF($H139="",$F139,IF(AND(INDEX('النسخ'!$D$5:$D$14,MATCH($H139,'النسخ'!$A$5:$A$14,0))='القوائم'!$E$6,$G139&lt;&gt;""),$G139,$F139)),IF($G139="",$A139-$F139,$A139-$G139))))</f>
        <v/>
      </c>
      <c r="K139" s="14">
        <f>IF(OR($J139="",$I139=""),"",IF(OR($D139='القوائم'!$A$7,$D139='القوائم'!$A$9),"لا",IF($D139='القوائم'!$A$8,IF($J139&gt;=$I139,"نعم","لا"),IF($J139&lt;=$I139,"نعم","لا"))))</f>
        <v/>
      </c>
      <c r="L139" s="14">
        <f>IF($K139="","",IF($K139="لا","نعم","لا"))</f>
        <v/>
      </c>
      <c r="M139" s="9" t="n"/>
      <c r="N139" s="16" t="n"/>
      <c r="O139" s="14">
        <f>IF(OR($N139="",$H139=""),"",IF($N139=$H139,"نعم","لا"))</f>
        <v/>
      </c>
      <c r="P139" s="9" t="n"/>
      <c r="Q139" s="9" t="n"/>
      <c r="R139" s="17" t="n"/>
      <c r="S139" s="17" t="n"/>
      <c r="T139" s="9" t="n"/>
      <c r="U139" s="12" t="n"/>
      <c r="V139" s="5">
        <f>IF($A139="","",IF($U139&lt;&gt;"","مغلق",IF($P139="",IF($L139="نعم","بانتظار المسؤول","مفتوح"),"محسوم")))</f>
        <v/>
      </c>
      <c r="W139" s="9" t="n"/>
    </row>
    <row r="140">
      <c r="A140" s="12" t="n"/>
      <c r="B140" s="9" t="n"/>
      <c r="C140" s="13" t="n"/>
      <c r="D140" s="9" t="n"/>
      <c r="E140" s="9" t="n"/>
      <c r="F140" s="12" t="n"/>
      <c r="G140" s="12" t="n"/>
      <c r="H140" s="14">
        <f>IF($F140="","",IF(COUNTIF('النسخ'!$B$5:$B$14,"&lt;="&amp;$F140)=0,"",INDEX('النسخ'!$A$5:$A$14,COUNTIF('النسخ'!$B$5:$B$14,"&lt;="&amp;$F140))))</f>
        <v/>
      </c>
      <c r="I140" s="15">
        <f>IF(OR($D140="",$H140=""),"",IF($D140='القوائم'!$A$5,INDEX('النسخ'!$C$5:$C$14,MATCH($H140,'النسخ'!$A$5:$A$14,0)),IF($D140='القوائم'!$A$6,INDEX('النسخ'!$E$5:$E$14,MATCH($H140,'النسخ'!$A$5:$A$14,0)),IF($D140='القوائم'!$A$8,INDEX('النسخ'!$F$5:$F$14,MATCH($H140,'النسخ'!$A$5:$A$14,0)),0))))</f>
        <v/>
      </c>
      <c r="J140" s="15">
        <f>IF(OR($A140="",$D140="",$F140=""),"",IF($D140='القوائم'!$A$8,IF($G140="","",$G140-$A140),IF($D140='القوائم'!$A$5,$A140-IF($H140="",$F140,IF(AND(INDEX('النسخ'!$D$5:$D$14,MATCH($H140,'النسخ'!$A$5:$A$14,0))='القوائم'!$E$6,$G140&lt;&gt;""),$G140,$F140)),IF($G140="",$A140-$F140,$A140-$G140))))</f>
        <v/>
      </c>
      <c r="K140" s="14">
        <f>IF(OR($J140="",$I140=""),"",IF(OR($D140='القوائم'!$A$7,$D140='القوائم'!$A$9),"لا",IF($D140='القوائم'!$A$8,IF($J140&gt;=$I140,"نعم","لا"),IF($J140&lt;=$I140,"نعم","لا"))))</f>
        <v/>
      </c>
      <c r="L140" s="14">
        <f>IF($K140="","",IF($K140="لا","نعم","لا"))</f>
        <v/>
      </c>
      <c r="M140" s="9" t="n"/>
      <c r="N140" s="16" t="n"/>
      <c r="O140" s="14">
        <f>IF(OR($N140="",$H140=""),"",IF($N140=$H140,"نعم","لا"))</f>
        <v/>
      </c>
      <c r="P140" s="9" t="n"/>
      <c r="Q140" s="9" t="n"/>
      <c r="R140" s="17" t="n"/>
      <c r="S140" s="17" t="n"/>
      <c r="T140" s="9" t="n"/>
      <c r="U140" s="12" t="n"/>
      <c r="V140" s="5">
        <f>IF($A140="","",IF($U140&lt;&gt;"","مغلق",IF($P140="",IF($L140="نعم","بانتظار المسؤول","مفتوح"),"محسوم")))</f>
        <v/>
      </c>
      <c r="W140" s="9" t="n"/>
    </row>
    <row r="141">
      <c r="A141" s="12" t="n"/>
      <c r="B141" s="9" t="n"/>
      <c r="C141" s="13" t="n"/>
      <c r="D141" s="9" t="n"/>
      <c r="E141" s="9" t="n"/>
      <c r="F141" s="12" t="n"/>
      <c r="G141" s="12" t="n"/>
      <c r="H141" s="14">
        <f>IF($F141="","",IF(COUNTIF('النسخ'!$B$5:$B$14,"&lt;="&amp;$F141)=0,"",INDEX('النسخ'!$A$5:$A$14,COUNTIF('النسخ'!$B$5:$B$14,"&lt;="&amp;$F141))))</f>
        <v/>
      </c>
      <c r="I141" s="15">
        <f>IF(OR($D141="",$H141=""),"",IF($D141='القوائم'!$A$5,INDEX('النسخ'!$C$5:$C$14,MATCH($H141,'النسخ'!$A$5:$A$14,0)),IF($D141='القوائم'!$A$6,INDEX('النسخ'!$E$5:$E$14,MATCH($H141,'النسخ'!$A$5:$A$14,0)),IF($D141='القوائم'!$A$8,INDEX('النسخ'!$F$5:$F$14,MATCH($H141,'النسخ'!$A$5:$A$14,0)),0))))</f>
        <v/>
      </c>
      <c r="J141" s="15">
        <f>IF(OR($A141="",$D141="",$F141=""),"",IF($D141='القوائم'!$A$8,IF($G141="","",$G141-$A141),IF($D141='القوائم'!$A$5,$A141-IF($H141="",$F141,IF(AND(INDEX('النسخ'!$D$5:$D$14,MATCH($H141,'النسخ'!$A$5:$A$14,0))='القوائم'!$E$6,$G141&lt;&gt;""),$G141,$F141)),IF($G141="",$A141-$F141,$A141-$G141))))</f>
        <v/>
      </c>
      <c r="K141" s="14">
        <f>IF(OR($J141="",$I141=""),"",IF(OR($D141='القوائم'!$A$7,$D141='القوائم'!$A$9),"لا",IF($D141='القوائم'!$A$8,IF($J141&gt;=$I141,"نعم","لا"),IF($J141&lt;=$I141,"نعم","لا"))))</f>
        <v/>
      </c>
      <c r="L141" s="14">
        <f>IF($K141="","",IF($K141="لا","نعم","لا"))</f>
        <v/>
      </c>
      <c r="M141" s="9" t="n"/>
      <c r="N141" s="16" t="n"/>
      <c r="O141" s="14">
        <f>IF(OR($N141="",$H141=""),"",IF($N141=$H141,"نعم","لا"))</f>
        <v/>
      </c>
      <c r="P141" s="9" t="n"/>
      <c r="Q141" s="9" t="n"/>
      <c r="R141" s="17" t="n"/>
      <c r="S141" s="17" t="n"/>
      <c r="T141" s="9" t="n"/>
      <c r="U141" s="12" t="n"/>
      <c r="V141" s="5">
        <f>IF($A141="","",IF($U141&lt;&gt;"","مغلق",IF($P141="",IF($L141="نعم","بانتظار المسؤول","مفتوح"),"محسوم")))</f>
        <v/>
      </c>
      <c r="W141" s="9" t="n"/>
    </row>
    <row r="142">
      <c r="A142" s="12" t="n"/>
      <c r="B142" s="9" t="n"/>
      <c r="C142" s="13" t="n"/>
      <c r="D142" s="9" t="n"/>
      <c r="E142" s="9" t="n"/>
      <c r="F142" s="12" t="n"/>
      <c r="G142" s="12" t="n"/>
      <c r="H142" s="14">
        <f>IF($F142="","",IF(COUNTIF('النسخ'!$B$5:$B$14,"&lt;="&amp;$F142)=0,"",INDEX('النسخ'!$A$5:$A$14,COUNTIF('النسخ'!$B$5:$B$14,"&lt;="&amp;$F142))))</f>
        <v/>
      </c>
      <c r="I142" s="15">
        <f>IF(OR($D142="",$H142=""),"",IF($D142='القوائم'!$A$5,INDEX('النسخ'!$C$5:$C$14,MATCH($H142,'النسخ'!$A$5:$A$14,0)),IF($D142='القوائم'!$A$6,INDEX('النسخ'!$E$5:$E$14,MATCH($H142,'النسخ'!$A$5:$A$14,0)),IF($D142='القوائم'!$A$8,INDEX('النسخ'!$F$5:$F$14,MATCH($H142,'النسخ'!$A$5:$A$14,0)),0))))</f>
        <v/>
      </c>
      <c r="J142" s="15">
        <f>IF(OR($A142="",$D142="",$F142=""),"",IF($D142='القوائم'!$A$8,IF($G142="","",$G142-$A142),IF($D142='القوائم'!$A$5,$A142-IF($H142="",$F142,IF(AND(INDEX('النسخ'!$D$5:$D$14,MATCH($H142,'النسخ'!$A$5:$A$14,0))='القوائم'!$E$6,$G142&lt;&gt;""),$G142,$F142)),IF($G142="",$A142-$F142,$A142-$G142))))</f>
        <v/>
      </c>
      <c r="K142" s="14">
        <f>IF(OR($J142="",$I142=""),"",IF(OR($D142='القوائم'!$A$7,$D142='القوائم'!$A$9),"لا",IF($D142='القوائم'!$A$8,IF($J142&gt;=$I142,"نعم","لا"),IF($J142&lt;=$I142,"نعم","لا"))))</f>
        <v/>
      </c>
      <c r="L142" s="14">
        <f>IF($K142="","",IF($K142="لا","نعم","لا"))</f>
        <v/>
      </c>
      <c r="M142" s="9" t="n"/>
      <c r="N142" s="16" t="n"/>
      <c r="O142" s="14">
        <f>IF(OR($N142="",$H142=""),"",IF($N142=$H142,"نعم","لا"))</f>
        <v/>
      </c>
      <c r="P142" s="9" t="n"/>
      <c r="Q142" s="9" t="n"/>
      <c r="R142" s="17" t="n"/>
      <c r="S142" s="17" t="n"/>
      <c r="T142" s="9" t="n"/>
      <c r="U142" s="12" t="n"/>
      <c r="V142" s="5">
        <f>IF($A142="","",IF($U142&lt;&gt;"","مغلق",IF($P142="",IF($L142="نعم","بانتظار المسؤول","مفتوح"),"محسوم")))</f>
        <v/>
      </c>
      <c r="W142" s="9" t="n"/>
    </row>
    <row r="143">
      <c r="A143" s="12" t="n"/>
      <c r="B143" s="9" t="n"/>
      <c r="C143" s="13" t="n"/>
      <c r="D143" s="9" t="n"/>
      <c r="E143" s="9" t="n"/>
      <c r="F143" s="12" t="n"/>
      <c r="G143" s="12" t="n"/>
      <c r="H143" s="14">
        <f>IF($F143="","",IF(COUNTIF('النسخ'!$B$5:$B$14,"&lt;="&amp;$F143)=0,"",INDEX('النسخ'!$A$5:$A$14,COUNTIF('النسخ'!$B$5:$B$14,"&lt;="&amp;$F143))))</f>
        <v/>
      </c>
      <c r="I143" s="15">
        <f>IF(OR($D143="",$H143=""),"",IF($D143='القوائم'!$A$5,INDEX('النسخ'!$C$5:$C$14,MATCH($H143,'النسخ'!$A$5:$A$14,0)),IF($D143='القوائم'!$A$6,INDEX('النسخ'!$E$5:$E$14,MATCH($H143,'النسخ'!$A$5:$A$14,0)),IF($D143='القوائم'!$A$8,INDEX('النسخ'!$F$5:$F$14,MATCH($H143,'النسخ'!$A$5:$A$14,0)),0))))</f>
        <v/>
      </c>
      <c r="J143" s="15">
        <f>IF(OR($A143="",$D143="",$F143=""),"",IF($D143='القوائم'!$A$8,IF($G143="","",$G143-$A143),IF($D143='القوائم'!$A$5,$A143-IF($H143="",$F143,IF(AND(INDEX('النسخ'!$D$5:$D$14,MATCH($H143,'النسخ'!$A$5:$A$14,0))='القوائم'!$E$6,$G143&lt;&gt;""),$G143,$F143)),IF($G143="",$A143-$F143,$A143-$G143))))</f>
        <v/>
      </c>
      <c r="K143" s="14">
        <f>IF(OR($J143="",$I143=""),"",IF(OR($D143='القوائم'!$A$7,$D143='القوائم'!$A$9),"لا",IF($D143='القوائم'!$A$8,IF($J143&gt;=$I143,"نعم","لا"),IF($J143&lt;=$I143,"نعم","لا"))))</f>
        <v/>
      </c>
      <c r="L143" s="14">
        <f>IF($K143="","",IF($K143="لا","نعم","لا"))</f>
        <v/>
      </c>
      <c r="M143" s="9" t="n"/>
      <c r="N143" s="16" t="n"/>
      <c r="O143" s="14">
        <f>IF(OR($N143="",$H143=""),"",IF($N143=$H143,"نعم","لا"))</f>
        <v/>
      </c>
      <c r="P143" s="9" t="n"/>
      <c r="Q143" s="9" t="n"/>
      <c r="R143" s="17" t="n"/>
      <c r="S143" s="17" t="n"/>
      <c r="T143" s="9" t="n"/>
      <c r="U143" s="12" t="n"/>
      <c r="V143" s="5">
        <f>IF($A143="","",IF($U143&lt;&gt;"","مغلق",IF($P143="",IF($L143="نعم","بانتظار المسؤول","مفتوح"),"محسوم")))</f>
        <v/>
      </c>
      <c r="W143" s="9" t="n"/>
    </row>
    <row r="144">
      <c r="A144" s="12" t="n"/>
      <c r="B144" s="9" t="n"/>
      <c r="C144" s="13" t="n"/>
      <c r="D144" s="9" t="n"/>
      <c r="E144" s="9" t="n"/>
      <c r="F144" s="12" t="n"/>
      <c r="G144" s="12" t="n"/>
      <c r="H144" s="14">
        <f>IF($F144="","",IF(COUNTIF('النسخ'!$B$5:$B$14,"&lt;="&amp;$F144)=0,"",INDEX('النسخ'!$A$5:$A$14,COUNTIF('النسخ'!$B$5:$B$14,"&lt;="&amp;$F144))))</f>
        <v/>
      </c>
      <c r="I144" s="15">
        <f>IF(OR($D144="",$H144=""),"",IF($D144='القوائم'!$A$5,INDEX('النسخ'!$C$5:$C$14,MATCH($H144,'النسخ'!$A$5:$A$14,0)),IF($D144='القوائم'!$A$6,INDEX('النسخ'!$E$5:$E$14,MATCH($H144,'النسخ'!$A$5:$A$14,0)),IF($D144='القوائم'!$A$8,INDEX('النسخ'!$F$5:$F$14,MATCH($H144,'النسخ'!$A$5:$A$14,0)),0))))</f>
        <v/>
      </c>
      <c r="J144" s="15">
        <f>IF(OR($A144="",$D144="",$F144=""),"",IF($D144='القوائم'!$A$8,IF($G144="","",$G144-$A144),IF($D144='القوائم'!$A$5,$A144-IF($H144="",$F144,IF(AND(INDEX('النسخ'!$D$5:$D$14,MATCH($H144,'النسخ'!$A$5:$A$14,0))='القوائم'!$E$6,$G144&lt;&gt;""),$G144,$F144)),IF($G144="",$A144-$F144,$A144-$G144))))</f>
        <v/>
      </c>
      <c r="K144" s="14">
        <f>IF(OR($J144="",$I144=""),"",IF(OR($D144='القوائم'!$A$7,$D144='القوائم'!$A$9),"لا",IF($D144='القوائم'!$A$8,IF($J144&gt;=$I144,"نعم","لا"),IF($J144&lt;=$I144,"نعم","لا"))))</f>
        <v/>
      </c>
      <c r="L144" s="14">
        <f>IF($K144="","",IF($K144="لا","نعم","لا"))</f>
        <v/>
      </c>
      <c r="M144" s="9" t="n"/>
      <c r="N144" s="16" t="n"/>
      <c r="O144" s="14">
        <f>IF(OR($N144="",$H144=""),"",IF($N144=$H144,"نعم","لا"))</f>
        <v/>
      </c>
      <c r="P144" s="9" t="n"/>
      <c r="Q144" s="9" t="n"/>
      <c r="R144" s="17" t="n"/>
      <c r="S144" s="17" t="n"/>
      <c r="T144" s="9" t="n"/>
      <c r="U144" s="12" t="n"/>
      <c r="V144" s="5">
        <f>IF($A144="","",IF($U144&lt;&gt;"","مغلق",IF($P144="",IF($L144="نعم","بانتظار المسؤول","مفتوح"),"محسوم")))</f>
        <v/>
      </c>
      <c r="W144" s="9" t="n"/>
    </row>
    <row r="145">
      <c r="A145" s="12" t="n"/>
      <c r="B145" s="9" t="n"/>
      <c r="C145" s="13" t="n"/>
      <c r="D145" s="9" t="n"/>
      <c r="E145" s="9" t="n"/>
      <c r="F145" s="12" t="n"/>
      <c r="G145" s="12" t="n"/>
      <c r="H145" s="14">
        <f>IF($F145="","",IF(COUNTIF('النسخ'!$B$5:$B$14,"&lt;="&amp;$F145)=0,"",INDEX('النسخ'!$A$5:$A$14,COUNTIF('النسخ'!$B$5:$B$14,"&lt;="&amp;$F145))))</f>
        <v/>
      </c>
      <c r="I145" s="15">
        <f>IF(OR($D145="",$H145=""),"",IF($D145='القوائم'!$A$5,INDEX('النسخ'!$C$5:$C$14,MATCH($H145,'النسخ'!$A$5:$A$14,0)),IF($D145='القوائم'!$A$6,INDEX('النسخ'!$E$5:$E$14,MATCH($H145,'النسخ'!$A$5:$A$14,0)),IF($D145='القوائم'!$A$8,INDEX('النسخ'!$F$5:$F$14,MATCH($H145,'النسخ'!$A$5:$A$14,0)),0))))</f>
        <v/>
      </c>
      <c r="J145" s="15">
        <f>IF(OR($A145="",$D145="",$F145=""),"",IF($D145='القوائم'!$A$8,IF($G145="","",$G145-$A145),IF($D145='القوائم'!$A$5,$A145-IF($H145="",$F145,IF(AND(INDEX('النسخ'!$D$5:$D$14,MATCH($H145,'النسخ'!$A$5:$A$14,0))='القوائم'!$E$6,$G145&lt;&gt;""),$G145,$F145)),IF($G145="",$A145-$F145,$A145-$G145))))</f>
        <v/>
      </c>
      <c r="K145" s="14">
        <f>IF(OR($J145="",$I145=""),"",IF(OR($D145='القوائم'!$A$7,$D145='القوائم'!$A$9),"لا",IF($D145='القوائم'!$A$8,IF($J145&gt;=$I145,"نعم","لا"),IF($J145&lt;=$I145,"نعم","لا"))))</f>
        <v/>
      </c>
      <c r="L145" s="14">
        <f>IF($K145="","",IF($K145="لا","نعم","لا"))</f>
        <v/>
      </c>
      <c r="M145" s="9" t="n"/>
      <c r="N145" s="16" t="n"/>
      <c r="O145" s="14">
        <f>IF(OR($N145="",$H145=""),"",IF($N145=$H145,"نعم","لا"))</f>
        <v/>
      </c>
      <c r="P145" s="9" t="n"/>
      <c r="Q145" s="9" t="n"/>
      <c r="R145" s="17" t="n"/>
      <c r="S145" s="17" t="n"/>
      <c r="T145" s="9" t="n"/>
      <c r="U145" s="12" t="n"/>
      <c r="V145" s="5">
        <f>IF($A145="","",IF($U145&lt;&gt;"","مغلق",IF($P145="",IF($L145="نعم","بانتظار المسؤول","مفتوح"),"محسوم")))</f>
        <v/>
      </c>
      <c r="W145" s="9" t="n"/>
    </row>
    <row r="146">
      <c r="A146" s="12" t="n"/>
      <c r="B146" s="9" t="n"/>
      <c r="C146" s="13" t="n"/>
      <c r="D146" s="9" t="n"/>
      <c r="E146" s="9" t="n"/>
      <c r="F146" s="12" t="n"/>
      <c r="G146" s="12" t="n"/>
      <c r="H146" s="14">
        <f>IF($F146="","",IF(COUNTIF('النسخ'!$B$5:$B$14,"&lt;="&amp;$F146)=0,"",INDEX('النسخ'!$A$5:$A$14,COUNTIF('النسخ'!$B$5:$B$14,"&lt;="&amp;$F146))))</f>
        <v/>
      </c>
      <c r="I146" s="15">
        <f>IF(OR($D146="",$H146=""),"",IF($D146='القوائم'!$A$5,INDEX('النسخ'!$C$5:$C$14,MATCH($H146,'النسخ'!$A$5:$A$14,0)),IF($D146='القوائم'!$A$6,INDEX('النسخ'!$E$5:$E$14,MATCH($H146,'النسخ'!$A$5:$A$14,0)),IF($D146='القوائم'!$A$8,INDEX('النسخ'!$F$5:$F$14,MATCH($H146,'النسخ'!$A$5:$A$14,0)),0))))</f>
        <v/>
      </c>
      <c r="J146" s="15">
        <f>IF(OR($A146="",$D146="",$F146=""),"",IF($D146='القوائم'!$A$8,IF($G146="","",$G146-$A146),IF($D146='القوائم'!$A$5,$A146-IF($H146="",$F146,IF(AND(INDEX('النسخ'!$D$5:$D$14,MATCH($H146,'النسخ'!$A$5:$A$14,0))='القوائم'!$E$6,$G146&lt;&gt;""),$G146,$F146)),IF($G146="",$A146-$F146,$A146-$G146))))</f>
        <v/>
      </c>
      <c r="K146" s="14">
        <f>IF(OR($J146="",$I146=""),"",IF(OR($D146='القوائم'!$A$7,$D146='القوائم'!$A$9),"لا",IF($D146='القوائم'!$A$8,IF($J146&gt;=$I146,"نعم","لا"),IF($J146&lt;=$I146,"نعم","لا"))))</f>
        <v/>
      </c>
      <c r="L146" s="14">
        <f>IF($K146="","",IF($K146="لا","نعم","لا"))</f>
        <v/>
      </c>
      <c r="M146" s="9" t="n"/>
      <c r="N146" s="16" t="n"/>
      <c r="O146" s="14">
        <f>IF(OR($N146="",$H146=""),"",IF($N146=$H146,"نعم","لا"))</f>
        <v/>
      </c>
      <c r="P146" s="9" t="n"/>
      <c r="Q146" s="9" t="n"/>
      <c r="R146" s="17" t="n"/>
      <c r="S146" s="17" t="n"/>
      <c r="T146" s="9" t="n"/>
      <c r="U146" s="12" t="n"/>
      <c r="V146" s="5">
        <f>IF($A146="","",IF($U146&lt;&gt;"","مغلق",IF($P146="",IF($L146="نعم","بانتظار المسؤول","مفتوح"),"محسوم")))</f>
        <v/>
      </c>
      <c r="W146" s="9" t="n"/>
    </row>
    <row r="147">
      <c r="A147" s="12" t="n"/>
      <c r="B147" s="9" t="n"/>
      <c r="C147" s="13" t="n"/>
      <c r="D147" s="9" t="n"/>
      <c r="E147" s="9" t="n"/>
      <c r="F147" s="12" t="n"/>
      <c r="G147" s="12" t="n"/>
      <c r="H147" s="14">
        <f>IF($F147="","",IF(COUNTIF('النسخ'!$B$5:$B$14,"&lt;="&amp;$F147)=0,"",INDEX('النسخ'!$A$5:$A$14,COUNTIF('النسخ'!$B$5:$B$14,"&lt;="&amp;$F147))))</f>
        <v/>
      </c>
      <c r="I147" s="15">
        <f>IF(OR($D147="",$H147=""),"",IF($D147='القوائم'!$A$5,INDEX('النسخ'!$C$5:$C$14,MATCH($H147,'النسخ'!$A$5:$A$14,0)),IF($D147='القوائم'!$A$6,INDEX('النسخ'!$E$5:$E$14,MATCH($H147,'النسخ'!$A$5:$A$14,0)),IF($D147='القوائم'!$A$8,INDEX('النسخ'!$F$5:$F$14,MATCH($H147,'النسخ'!$A$5:$A$14,0)),0))))</f>
        <v/>
      </c>
      <c r="J147" s="15">
        <f>IF(OR($A147="",$D147="",$F147=""),"",IF($D147='القوائم'!$A$8,IF($G147="","",$G147-$A147),IF($D147='القوائم'!$A$5,$A147-IF($H147="",$F147,IF(AND(INDEX('النسخ'!$D$5:$D$14,MATCH($H147,'النسخ'!$A$5:$A$14,0))='القوائم'!$E$6,$G147&lt;&gt;""),$G147,$F147)),IF($G147="",$A147-$F147,$A147-$G147))))</f>
        <v/>
      </c>
      <c r="K147" s="14">
        <f>IF(OR($J147="",$I147=""),"",IF(OR($D147='القوائم'!$A$7,$D147='القوائم'!$A$9),"لا",IF($D147='القوائم'!$A$8,IF($J147&gt;=$I147,"نعم","لا"),IF($J147&lt;=$I147,"نعم","لا"))))</f>
        <v/>
      </c>
      <c r="L147" s="14">
        <f>IF($K147="","",IF($K147="لا","نعم","لا"))</f>
        <v/>
      </c>
      <c r="M147" s="9" t="n"/>
      <c r="N147" s="16" t="n"/>
      <c r="O147" s="14">
        <f>IF(OR($N147="",$H147=""),"",IF($N147=$H147,"نعم","لا"))</f>
        <v/>
      </c>
      <c r="P147" s="9" t="n"/>
      <c r="Q147" s="9" t="n"/>
      <c r="R147" s="17" t="n"/>
      <c r="S147" s="17" t="n"/>
      <c r="T147" s="9" t="n"/>
      <c r="U147" s="12" t="n"/>
      <c r="V147" s="5">
        <f>IF($A147="","",IF($U147&lt;&gt;"","مغلق",IF($P147="",IF($L147="نعم","بانتظار المسؤول","مفتوح"),"محسوم")))</f>
        <v/>
      </c>
      <c r="W147" s="9" t="n"/>
    </row>
    <row r="148">
      <c r="A148" s="12" t="n"/>
      <c r="B148" s="9" t="n"/>
      <c r="C148" s="13" t="n"/>
      <c r="D148" s="9" t="n"/>
      <c r="E148" s="9" t="n"/>
      <c r="F148" s="12" t="n"/>
      <c r="G148" s="12" t="n"/>
      <c r="H148" s="14">
        <f>IF($F148="","",IF(COUNTIF('النسخ'!$B$5:$B$14,"&lt;="&amp;$F148)=0,"",INDEX('النسخ'!$A$5:$A$14,COUNTIF('النسخ'!$B$5:$B$14,"&lt;="&amp;$F148))))</f>
        <v/>
      </c>
      <c r="I148" s="15">
        <f>IF(OR($D148="",$H148=""),"",IF($D148='القوائم'!$A$5,INDEX('النسخ'!$C$5:$C$14,MATCH($H148,'النسخ'!$A$5:$A$14,0)),IF($D148='القوائم'!$A$6,INDEX('النسخ'!$E$5:$E$14,MATCH($H148,'النسخ'!$A$5:$A$14,0)),IF($D148='القوائم'!$A$8,INDEX('النسخ'!$F$5:$F$14,MATCH($H148,'النسخ'!$A$5:$A$14,0)),0))))</f>
        <v/>
      </c>
      <c r="J148" s="15">
        <f>IF(OR($A148="",$D148="",$F148=""),"",IF($D148='القوائم'!$A$8,IF($G148="","",$G148-$A148),IF($D148='القوائم'!$A$5,$A148-IF($H148="",$F148,IF(AND(INDEX('النسخ'!$D$5:$D$14,MATCH($H148,'النسخ'!$A$5:$A$14,0))='القوائم'!$E$6,$G148&lt;&gt;""),$G148,$F148)),IF($G148="",$A148-$F148,$A148-$G148))))</f>
        <v/>
      </c>
      <c r="K148" s="14">
        <f>IF(OR($J148="",$I148=""),"",IF(OR($D148='القوائم'!$A$7,$D148='القوائم'!$A$9),"لا",IF($D148='القوائم'!$A$8,IF($J148&gt;=$I148,"نعم","لا"),IF($J148&lt;=$I148,"نعم","لا"))))</f>
        <v/>
      </c>
      <c r="L148" s="14">
        <f>IF($K148="","",IF($K148="لا","نعم","لا"))</f>
        <v/>
      </c>
      <c r="M148" s="9" t="n"/>
      <c r="N148" s="16" t="n"/>
      <c r="O148" s="14">
        <f>IF(OR($N148="",$H148=""),"",IF($N148=$H148,"نعم","لا"))</f>
        <v/>
      </c>
      <c r="P148" s="9" t="n"/>
      <c r="Q148" s="9" t="n"/>
      <c r="R148" s="17" t="n"/>
      <c r="S148" s="17" t="n"/>
      <c r="T148" s="9" t="n"/>
      <c r="U148" s="12" t="n"/>
      <c r="V148" s="5">
        <f>IF($A148="","",IF($U148&lt;&gt;"","مغلق",IF($P148="",IF($L148="نعم","بانتظار المسؤول","مفتوح"),"محسوم")))</f>
        <v/>
      </c>
      <c r="W148" s="9" t="n"/>
    </row>
    <row r="149">
      <c r="A149" s="12" t="n"/>
      <c r="B149" s="9" t="n"/>
      <c r="C149" s="13" t="n"/>
      <c r="D149" s="9" t="n"/>
      <c r="E149" s="9" t="n"/>
      <c r="F149" s="12" t="n"/>
      <c r="G149" s="12" t="n"/>
      <c r="H149" s="14">
        <f>IF($F149="","",IF(COUNTIF('النسخ'!$B$5:$B$14,"&lt;="&amp;$F149)=0,"",INDEX('النسخ'!$A$5:$A$14,COUNTIF('النسخ'!$B$5:$B$14,"&lt;="&amp;$F149))))</f>
        <v/>
      </c>
      <c r="I149" s="15">
        <f>IF(OR($D149="",$H149=""),"",IF($D149='القوائم'!$A$5,INDEX('النسخ'!$C$5:$C$14,MATCH($H149,'النسخ'!$A$5:$A$14,0)),IF($D149='القوائم'!$A$6,INDEX('النسخ'!$E$5:$E$14,MATCH($H149,'النسخ'!$A$5:$A$14,0)),IF($D149='القوائم'!$A$8,INDEX('النسخ'!$F$5:$F$14,MATCH($H149,'النسخ'!$A$5:$A$14,0)),0))))</f>
        <v/>
      </c>
      <c r="J149" s="15">
        <f>IF(OR($A149="",$D149="",$F149=""),"",IF($D149='القوائم'!$A$8,IF($G149="","",$G149-$A149),IF($D149='القوائم'!$A$5,$A149-IF($H149="",$F149,IF(AND(INDEX('النسخ'!$D$5:$D$14,MATCH($H149,'النسخ'!$A$5:$A$14,0))='القوائم'!$E$6,$G149&lt;&gt;""),$G149,$F149)),IF($G149="",$A149-$F149,$A149-$G149))))</f>
        <v/>
      </c>
      <c r="K149" s="14">
        <f>IF(OR($J149="",$I149=""),"",IF(OR($D149='القوائم'!$A$7,$D149='القوائم'!$A$9),"لا",IF($D149='القوائم'!$A$8,IF($J149&gt;=$I149,"نعم","لا"),IF($J149&lt;=$I149,"نعم","لا"))))</f>
        <v/>
      </c>
      <c r="L149" s="14">
        <f>IF($K149="","",IF($K149="لا","نعم","لا"))</f>
        <v/>
      </c>
      <c r="M149" s="9" t="n"/>
      <c r="N149" s="16" t="n"/>
      <c r="O149" s="14">
        <f>IF(OR($N149="",$H149=""),"",IF($N149=$H149,"نعم","لا"))</f>
        <v/>
      </c>
      <c r="P149" s="9" t="n"/>
      <c r="Q149" s="9" t="n"/>
      <c r="R149" s="17" t="n"/>
      <c r="S149" s="17" t="n"/>
      <c r="T149" s="9" t="n"/>
      <c r="U149" s="12" t="n"/>
      <c r="V149" s="5">
        <f>IF($A149="","",IF($U149&lt;&gt;"","مغلق",IF($P149="",IF($L149="نعم","بانتظار المسؤول","مفتوح"),"محسوم")))</f>
        <v/>
      </c>
      <c r="W149" s="9" t="n"/>
    </row>
    <row r="150">
      <c r="A150" s="12" t="n"/>
      <c r="B150" s="9" t="n"/>
      <c r="C150" s="13" t="n"/>
      <c r="D150" s="9" t="n"/>
      <c r="E150" s="9" t="n"/>
      <c r="F150" s="12" t="n"/>
      <c r="G150" s="12" t="n"/>
      <c r="H150" s="14">
        <f>IF($F150="","",IF(COUNTIF('النسخ'!$B$5:$B$14,"&lt;="&amp;$F150)=0,"",INDEX('النسخ'!$A$5:$A$14,COUNTIF('النسخ'!$B$5:$B$14,"&lt;="&amp;$F150))))</f>
        <v/>
      </c>
      <c r="I150" s="15">
        <f>IF(OR($D150="",$H150=""),"",IF($D150='القوائم'!$A$5,INDEX('النسخ'!$C$5:$C$14,MATCH($H150,'النسخ'!$A$5:$A$14,0)),IF($D150='القوائم'!$A$6,INDEX('النسخ'!$E$5:$E$14,MATCH($H150,'النسخ'!$A$5:$A$14,0)),IF($D150='القوائم'!$A$8,INDEX('النسخ'!$F$5:$F$14,MATCH($H150,'النسخ'!$A$5:$A$14,0)),0))))</f>
        <v/>
      </c>
      <c r="J150" s="15">
        <f>IF(OR($A150="",$D150="",$F150=""),"",IF($D150='القوائم'!$A$8,IF($G150="","",$G150-$A150),IF($D150='القوائم'!$A$5,$A150-IF($H150="",$F150,IF(AND(INDEX('النسخ'!$D$5:$D$14,MATCH($H150,'النسخ'!$A$5:$A$14,0))='القوائم'!$E$6,$G150&lt;&gt;""),$G150,$F150)),IF($G150="",$A150-$F150,$A150-$G150))))</f>
        <v/>
      </c>
      <c r="K150" s="14">
        <f>IF(OR($J150="",$I150=""),"",IF(OR($D150='القوائم'!$A$7,$D150='القوائم'!$A$9),"لا",IF($D150='القوائم'!$A$8,IF($J150&gt;=$I150,"نعم","لا"),IF($J150&lt;=$I150,"نعم","لا"))))</f>
        <v/>
      </c>
      <c r="L150" s="14">
        <f>IF($K150="","",IF($K150="لا","نعم","لا"))</f>
        <v/>
      </c>
      <c r="M150" s="9" t="n"/>
      <c r="N150" s="16" t="n"/>
      <c r="O150" s="14">
        <f>IF(OR($N150="",$H150=""),"",IF($N150=$H150,"نعم","لا"))</f>
        <v/>
      </c>
      <c r="P150" s="9" t="n"/>
      <c r="Q150" s="9" t="n"/>
      <c r="R150" s="17" t="n"/>
      <c r="S150" s="17" t="n"/>
      <c r="T150" s="9" t="n"/>
      <c r="U150" s="12" t="n"/>
      <c r="V150" s="5">
        <f>IF($A150="","",IF($U150&lt;&gt;"","مغلق",IF($P150="",IF($L150="نعم","بانتظار المسؤول","مفتوح"),"محسوم")))</f>
        <v/>
      </c>
      <c r="W150" s="9" t="n"/>
    </row>
    <row r="151">
      <c r="A151" s="12" t="n"/>
      <c r="B151" s="9" t="n"/>
      <c r="C151" s="13" t="n"/>
      <c r="D151" s="9" t="n"/>
      <c r="E151" s="9" t="n"/>
      <c r="F151" s="12" t="n"/>
      <c r="G151" s="12" t="n"/>
      <c r="H151" s="14">
        <f>IF($F151="","",IF(COUNTIF('النسخ'!$B$5:$B$14,"&lt;="&amp;$F151)=0,"",INDEX('النسخ'!$A$5:$A$14,COUNTIF('النسخ'!$B$5:$B$14,"&lt;="&amp;$F151))))</f>
        <v/>
      </c>
      <c r="I151" s="15">
        <f>IF(OR($D151="",$H151=""),"",IF($D151='القوائم'!$A$5,INDEX('النسخ'!$C$5:$C$14,MATCH($H151,'النسخ'!$A$5:$A$14,0)),IF($D151='القوائم'!$A$6,INDEX('النسخ'!$E$5:$E$14,MATCH($H151,'النسخ'!$A$5:$A$14,0)),IF($D151='القوائم'!$A$8,INDEX('النسخ'!$F$5:$F$14,MATCH($H151,'النسخ'!$A$5:$A$14,0)),0))))</f>
        <v/>
      </c>
      <c r="J151" s="15">
        <f>IF(OR($A151="",$D151="",$F151=""),"",IF($D151='القوائم'!$A$8,IF($G151="","",$G151-$A151),IF($D151='القوائم'!$A$5,$A151-IF($H151="",$F151,IF(AND(INDEX('النسخ'!$D$5:$D$14,MATCH($H151,'النسخ'!$A$5:$A$14,0))='القوائم'!$E$6,$G151&lt;&gt;""),$G151,$F151)),IF($G151="",$A151-$F151,$A151-$G151))))</f>
        <v/>
      </c>
      <c r="K151" s="14">
        <f>IF(OR($J151="",$I151=""),"",IF(OR($D151='القوائم'!$A$7,$D151='القوائم'!$A$9),"لا",IF($D151='القوائم'!$A$8,IF($J151&gt;=$I151,"نعم","لا"),IF($J151&lt;=$I151,"نعم","لا"))))</f>
        <v/>
      </c>
      <c r="L151" s="14">
        <f>IF($K151="","",IF($K151="لا","نعم","لا"))</f>
        <v/>
      </c>
      <c r="M151" s="9" t="n"/>
      <c r="N151" s="16" t="n"/>
      <c r="O151" s="14">
        <f>IF(OR($N151="",$H151=""),"",IF($N151=$H151,"نعم","لا"))</f>
        <v/>
      </c>
      <c r="P151" s="9" t="n"/>
      <c r="Q151" s="9" t="n"/>
      <c r="R151" s="17" t="n"/>
      <c r="S151" s="17" t="n"/>
      <c r="T151" s="9" t="n"/>
      <c r="U151" s="12" t="n"/>
      <c r="V151" s="5">
        <f>IF($A151="","",IF($U151&lt;&gt;"","مغلق",IF($P151="",IF($L151="نعم","بانتظار المسؤول","مفتوح"),"محسوم")))</f>
        <v/>
      </c>
      <c r="W151" s="9" t="n"/>
    </row>
    <row r="152">
      <c r="A152" s="12" t="n"/>
      <c r="B152" s="9" t="n"/>
      <c r="C152" s="13" t="n"/>
      <c r="D152" s="9" t="n"/>
      <c r="E152" s="9" t="n"/>
      <c r="F152" s="12" t="n"/>
      <c r="G152" s="12" t="n"/>
      <c r="H152" s="14">
        <f>IF($F152="","",IF(COUNTIF('النسخ'!$B$5:$B$14,"&lt;="&amp;$F152)=0,"",INDEX('النسخ'!$A$5:$A$14,COUNTIF('النسخ'!$B$5:$B$14,"&lt;="&amp;$F152))))</f>
        <v/>
      </c>
      <c r="I152" s="15">
        <f>IF(OR($D152="",$H152=""),"",IF($D152='القوائم'!$A$5,INDEX('النسخ'!$C$5:$C$14,MATCH($H152,'النسخ'!$A$5:$A$14,0)),IF($D152='القوائم'!$A$6,INDEX('النسخ'!$E$5:$E$14,MATCH($H152,'النسخ'!$A$5:$A$14,0)),IF($D152='القوائم'!$A$8,INDEX('النسخ'!$F$5:$F$14,MATCH($H152,'النسخ'!$A$5:$A$14,0)),0))))</f>
        <v/>
      </c>
      <c r="J152" s="15">
        <f>IF(OR($A152="",$D152="",$F152=""),"",IF($D152='القوائم'!$A$8,IF($G152="","",$G152-$A152),IF($D152='القوائم'!$A$5,$A152-IF($H152="",$F152,IF(AND(INDEX('النسخ'!$D$5:$D$14,MATCH($H152,'النسخ'!$A$5:$A$14,0))='القوائم'!$E$6,$G152&lt;&gt;""),$G152,$F152)),IF($G152="",$A152-$F152,$A152-$G152))))</f>
        <v/>
      </c>
      <c r="K152" s="14">
        <f>IF(OR($J152="",$I152=""),"",IF(OR($D152='القوائم'!$A$7,$D152='القوائم'!$A$9),"لا",IF($D152='القوائم'!$A$8,IF($J152&gt;=$I152,"نعم","لا"),IF($J152&lt;=$I152,"نعم","لا"))))</f>
        <v/>
      </c>
      <c r="L152" s="14">
        <f>IF($K152="","",IF($K152="لا","نعم","لا"))</f>
        <v/>
      </c>
      <c r="M152" s="9" t="n"/>
      <c r="N152" s="16" t="n"/>
      <c r="O152" s="14">
        <f>IF(OR($N152="",$H152=""),"",IF($N152=$H152,"نعم","لا"))</f>
        <v/>
      </c>
      <c r="P152" s="9" t="n"/>
      <c r="Q152" s="9" t="n"/>
      <c r="R152" s="17" t="n"/>
      <c r="S152" s="17" t="n"/>
      <c r="T152" s="9" t="n"/>
      <c r="U152" s="12" t="n"/>
      <c r="V152" s="5">
        <f>IF($A152="","",IF($U152&lt;&gt;"","مغلق",IF($P152="",IF($L152="نعم","بانتظار المسؤول","مفتوح"),"محسوم")))</f>
        <v/>
      </c>
      <c r="W152" s="9" t="n"/>
    </row>
    <row r="153">
      <c r="A153" s="12" t="n"/>
      <c r="B153" s="9" t="n"/>
      <c r="C153" s="13" t="n"/>
      <c r="D153" s="9" t="n"/>
      <c r="E153" s="9" t="n"/>
      <c r="F153" s="12" t="n"/>
      <c r="G153" s="12" t="n"/>
      <c r="H153" s="14">
        <f>IF($F153="","",IF(COUNTIF('النسخ'!$B$5:$B$14,"&lt;="&amp;$F153)=0,"",INDEX('النسخ'!$A$5:$A$14,COUNTIF('النسخ'!$B$5:$B$14,"&lt;="&amp;$F153))))</f>
        <v/>
      </c>
      <c r="I153" s="15">
        <f>IF(OR($D153="",$H153=""),"",IF($D153='القوائم'!$A$5,INDEX('النسخ'!$C$5:$C$14,MATCH($H153,'النسخ'!$A$5:$A$14,0)),IF($D153='القوائم'!$A$6,INDEX('النسخ'!$E$5:$E$14,MATCH($H153,'النسخ'!$A$5:$A$14,0)),IF($D153='القوائم'!$A$8,INDEX('النسخ'!$F$5:$F$14,MATCH($H153,'النسخ'!$A$5:$A$14,0)),0))))</f>
        <v/>
      </c>
      <c r="J153" s="15">
        <f>IF(OR($A153="",$D153="",$F153=""),"",IF($D153='القوائم'!$A$8,IF($G153="","",$G153-$A153),IF($D153='القوائم'!$A$5,$A153-IF($H153="",$F153,IF(AND(INDEX('النسخ'!$D$5:$D$14,MATCH($H153,'النسخ'!$A$5:$A$14,0))='القوائم'!$E$6,$G153&lt;&gt;""),$G153,$F153)),IF($G153="",$A153-$F153,$A153-$G153))))</f>
        <v/>
      </c>
      <c r="K153" s="14">
        <f>IF(OR($J153="",$I153=""),"",IF(OR($D153='القوائم'!$A$7,$D153='القوائم'!$A$9),"لا",IF($D153='القوائم'!$A$8,IF($J153&gt;=$I153,"نعم","لا"),IF($J153&lt;=$I153,"نعم","لا"))))</f>
        <v/>
      </c>
      <c r="L153" s="14">
        <f>IF($K153="","",IF($K153="لا","نعم","لا"))</f>
        <v/>
      </c>
      <c r="M153" s="9" t="n"/>
      <c r="N153" s="16" t="n"/>
      <c r="O153" s="14">
        <f>IF(OR($N153="",$H153=""),"",IF($N153=$H153,"نعم","لا"))</f>
        <v/>
      </c>
      <c r="P153" s="9" t="n"/>
      <c r="Q153" s="9" t="n"/>
      <c r="R153" s="17" t="n"/>
      <c r="S153" s="17" t="n"/>
      <c r="T153" s="9" t="n"/>
      <c r="U153" s="12" t="n"/>
      <c r="V153" s="5">
        <f>IF($A153="","",IF($U153&lt;&gt;"","مغلق",IF($P153="",IF($L153="نعم","بانتظار المسؤول","مفتوح"),"محسوم")))</f>
        <v/>
      </c>
      <c r="W153" s="9" t="n"/>
    </row>
    <row r="154">
      <c r="A154" s="12" t="n"/>
      <c r="B154" s="9" t="n"/>
      <c r="C154" s="13" t="n"/>
      <c r="D154" s="9" t="n"/>
      <c r="E154" s="9" t="n"/>
      <c r="F154" s="12" t="n"/>
      <c r="G154" s="12" t="n"/>
      <c r="H154" s="14">
        <f>IF($F154="","",IF(COUNTIF('النسخ'!$B$5:$B$14,"&lt;="&amp;$F154)=0,"",INDEX('النسخ'!$A$5:$A$14,COUNTIF('النسخ'!$B$5:$B$14,"&lt;="&amp;$F154))))</f>
        <v/>
      </c>
      <c r="I154" s="15">
        <f>IF(OR($D154="",$H154=""),"",IF($D154='القوائم'!$A$5,INDEX('النسخ'!$C$5:$C$14,MATCH($H154,'النسخ'!$A$5:$A$14,0)),IF($D154='القوائم'!$A$6,INDEX('النسخ'!$E$5:$E$14,MATCH($H154,'النسخ'!$A$5:$A$14,0)),IF($D154='القوائم'!$A$8,INDEX('النسخ'!$F$5:$F$14,MATCH($H154,'النسخ'!$A$5:$A$14,0)),0))))</f>
        <v/>
      </c>
      <c r="J154" s="15">
        <f>IF(OR($A154="",$D154="",$F154=""),"",IF($D154='القوائم'!$A$8,IF($G154="","",$G154-$A154),IF($D154='القوائم'!$A$5,$A154-IF($H154="",$F154,IF(AND(INDEX('النسخ'!$D$5:$D$14,MATCH($H154,'النسخ'!$A$5:$A$14,0))='القوائم'!$E$6,$G154&lt;&gt;""),$G154,$F154)),IF($G154="",$A154-$F154,$A154-$G154))))</f>
        <v/>
      </c>
      <c r="K154" s="14">
        <f>IF(OR($J154="",$I154=""),"",IF(OR($D154='القوائم'!$A$7,$D154='القوائم'!$A$9),"لا",IF($D154='القوائم'!$A$8,IF($J154&gt;=$I154,"نعم","لا"),IF($J154&lt;=$I154,"نعم","لا"))))</f>
        <v/>
      </c>
      <c r="L154" s="14">
        <f>IF($K154="","",IF($K154="لا","نعم","لا"))</f>
        <v/>
      </c>
      <c r="M154" s="9" t="n"/>
      <c r="N154" s="16" t="n"/>
      <c r="O154" s="14">
        <f>IF(OR($N154="",$H154=""),"",IF($N154=$H154,"نعم","لا"))</f>
        <v/>
      </c>
      <c r="P154" s="9" t="n"/>
      <c r="Q154" s="9" t="n"/>
      <c r="R154" s="17" t="n"/>
      <c r="S154" s="17" t="n"/>
      <c r="T154" s="9" t="n"/>
      <c r="U154" s="12" t="n"/>
      <c r="V154" s="5">
        <f>IF($A154="","",IF($U154&lt;&gt;"","مغلق",IF($P154="",IF($L154="نعم","بانتظار المسؤول","مفتوح"),"محسوم")))</f>
        <v/>
      </c>
      <c r="W154" s="9" t="n"/>
    </row>
    <row r="155">
      <c r="A155" s="12" t="n"/>
      <c r="B155" s="9" t="n"/>
      <c r="C155" s="13" t="n"/>
      <c r="D155" s="9" t="n"/>
      <c r="E155" s="9" t="n"/>
      <c r="F155" s="12" t="n"/>
      <c r="G155" s="12" t="n"/>
      <c r="H155" s="14">
        <f>IF($F155="","",IF(COUNTIF('النسخ'!$B$5:$B$14,"&lt;="&amp;$F155)=0,"",INDEX('النسخ'!$A$5:$A$14,COUNTIF('النسخ'!$B$5:$B$14,"&lt;="&amp;$F155))))</f>
        <v/>
      </c>
      <c r="I155" s="15">
        <f>IF(OR($D155="",$H155=""),"",IF($D155='القوائم'!$A$5,INDEX('النسخ'!$C$5:$C$14,MATCH($H155,'النسخ'!$A$5:$A$14,0)),IF($D155='القوائم'!$A$6,INDEX('النسخ'!$E$5:$E$14,MATCH($H155,'النسخ'!$A$5:$A$14,0)),IF($D155='القوائم'!$A$8,INDEX('النسخ'!$F$5:$F$14,MATCH($H155,'النسخ'!$A$5:$A$14,0)),0))))</f>
        <v/>
      </c>
      <c r="J155" s="15">
        <f>IF(OR($A155="",$D155="",$F155=""),"",IF($D155='القوائم'!$A$8,IF($G155="","",$G155-$A155),IF($D155='القوائم'!$A$5,$A155-IF($H155="",$F155,IF(AND(INDEX('النسخ'!$D$5:$D$14,MATCH($H155,'النسخ'!$A$5:$A$14,0))='القوائم'!$E$6,$G155&lt;&gt;""),$G155,$F155)),IF($G155="",$A155-$F155,$A155-$G155))))</f>
        <v/>
      </c>
      <c r="K155" s="14">
        <f>IF(OR($J155="",$I155=""),"",IF(OR($D155='القوائم'!$A$7,$D155='القوائم'!$A$9),"لا",IF($D155='القوائم'!$A$8,IF($J155&gt;=$I155,"نعم","لا"),IF($J155&lt;=$I155,"نعم","لا"))))</f>
        <v/>
      </c>
      <c r="L155" s="14">
        <f>IF($K155="","",IF($K155="لا","نعم","لا"))</f>
        <v/>
      </c>
      <c r="M155" s="9" t="n"/>
      <c r="N155" s="16" t="n"/>
      <c r="O155" s="14">
        <f>IF(OR($N155="",$H155=""),"",IF($N155=$H155,"نعم","لا"))</f>
        <v/>
      </c>
      <c r="P155" s="9" t="n"/>
      <c r="Q155" s="9" t="n"/>
      <c r="R155" s="17" t="n"/>
      <c r="S155" s="17" t="n"/>
      <c r="T155" s="9" t="n"/>
      <c r="U155" s="12" t="n"/>
      <c r="V155" s="5">
        <f>IF($A155="","",IF($U155&lt;&gt;"","مغلق",IF($P155="",IF($L155="نعم","بانتظار المسؤول","مفتوح"),"محسوم")))</f>
        <v/>
      </c>
      <c r="W155" s="9" t="n"/>
    </row>
    <row r="156">
      <c r="A156" s="12" t="n"/>
      <c r="B156" s="9" t="n"/>
      <c r="C156" s="13" t="n"/>
      <c r="D156" s="9" t="n"/>
      <c r="E156" s="9" t="n"/>
      <c r="F156" s="12" t="n"/>
      <c r="G156" s="12" t="n"/>
      <c r="H156" s="14">
        <f>IF($F156="","",IF(COUNTIF('النسخ'!$B$5:$B$14,"&lt;="&amp;$F156)=0,"",INDEX('النسخ'!$A$5:$A$14,COUNTIF('النسخ'!$B$5:$B$14,"&lt;="&amp;$F156))))</f>
        <v/>
      </c>
      <c r="I156" s="15">
        <f>IF(OR($D156="",$H156=""),"",IF($D156='القوائم'!$A$5,INDEX('النسخ'!$C$5:$C$14,MATCH($H156,'النسخ'!$A$5:$A$14,0)),IF($D156='القوائم'!$A$6,INDEX('النسخ'!$E$5:$E$14,MATCH($H156,'النسخ'!$A$5:$A$14,0)),IF($D156='القوائم'!$A$8,INDEX('النسخ'!$F$5:$F$14,MATCH($H156,'النسخ'!$A$5:$A$14,0)),0))))</f>
        <v/>
      </c>
      <c r="J156" s="15">
        <f>IF(OR($A156="",$D156="",$F156=""),"",IF($D156='القوائم'!$A$8,IF($G156="","",$G156-$A156),IF($D156='القوائم'!$A$5,$A156-IF($H156="",$F156,IF(AND(INDEX('النسخ'!$D$5:$D$14,MATCH($H156,'النسخ'!$A$5:$A$14,0))='القوائم'!$E$6,$G156&lt;&gt;""),$G156,$F156)),IF($G156="",$A156-$F156,$A156-$G156))))</f>
        <v/>
      </c>
      <c r="K156" s="14">
        <f>IF(OR($J156="",$I156=""),"",IF(OR($D156='القوائم'!$A$7,$D156='القوائم'!$A$9),"لا",IF($D156='القوائم'!$A$8,IF($J156&gt;=$I156,"نعم","لا"),IF($J156&lt;=$I156,"نعم","لا"))))</f>
        <v/>
      </c>
      <c r="L156" s="14">
        <f>IF($K156="","",IF($K156="لا","نعم","لا"))</f>
        <v/>
      </c>
      <c r="M156" s="9" t="n"/>
      <c r="N156" s="16" t="n"/>
      <c r="O156" s="14">
        <f>IF(OR($N156="",$H156=""),"",IF($N156=$H156,"نعم","لا"))</f>
        <v/>
      </c>
      <c r="P156" s="9" t="n"/>
      <c r="Q156" s="9" t="n"/>
      <c r="R156" s="17" t="n"/>
      <c r="S156" s="17" t="n"/>
      <c r="T156" s="9" t="n"/>
      <c r="U156" s="12" t="n"/>
      <c r="V156" s="5">
        <f>IF($A156="","",IF($U156&lt;&gt;"","مغلق",IF($P156="",IF($L156="نعم","بانتظار المسؤول","مفتوح"),"محسوم")))</f>
        <v/>
      </c>
      <c r="W156" s="9" t="n"/>
    </row>
    <row r="157">
      <c r="A157" s="12" t="n"/>
      <c r="B157" s="9" t="n"/>
      <c r="C157" s="13" t="n"/>
      <c r="D157" s="9" t="n"/>
      <c r="E157" s="9" t="n"/>
      <c r="F157" s="12" t="n"/>
      <c r="G157" s="12" t="n"/>
      <c r="H157" s="14">
        <f>IF($F157="","",IF(COUNTIF('النسخ'!$B$5:$B$14,"&lt;="&amp;$F157)=0,"",INDEX('النسخ'!$A$5:$A$14,COUNTIF('النسخ'!$B$5:$B$14,"&lt;="&amp;$F157))))</f>
        <v/>
      </c>
      <c r="I157" s="15">
        <f>IF(OR($D157="",$H157=""),"",IF($D157='القوائم'!$A$5,INDEX('النسخ'!$C$5:$C$14,MATCH($H157,'النسخ'!$A$5:$A$14,0)),IF($D157='القوائم'!$A$6,INDEX('النسخ'!$E$5:$E$14,MATCH($H157,'النسخ'!$A$5:$A$14,0)),IF($D157='القوائم'!$A$8,INDEX('النسخ'!$F$5:$F$14,MATCH($H157,'النسخ'!$A$5:$A$14,0)),0))))</f>
        <v/>
      </c>
      <c r="J157" s="15">
        <f>IF(OR($A157="",$D157="",$F157=""),"",IF($D157='القوائم'!$A$8,IF($G157="","",$G157-$A157),IF($D157='القوائم'!$A$5,$A157-IF($H157="",$F157,IF(AND(INDEX('النسخ'!$D$5:$D$14,MATCH($H157,'النسخ'!$A$5:$A$14,0))='القوائم'!$E$6,$G157&lt;&gt;""),$G157,$F157)),IF($G157="",$A157-$F157,$A157-$G157))))</f>
        <v/>
      </c>
      <c r="K157" s="14">
        <f>IF(OR($J157="",$I157=""),"",IF(OR($D157='القوائم'!$A$7,$D157='القوائم'!$A$9),"لا",IF($D157='القوائم'!$A$8,IF($J157&gt;=$I157,"نعم","لا"),IF($J157&lt;=$I157,"نعم","لا"))))</f>
        <v/>
      </c>
      <c r="L157" s="14">
        <f>IF($K157="","",IF($K157="لا","نعم","لا"))</f>
        <v/>
      </c>
      <c r="M157" s="9" t="n"/>
      <c r="N157" s="16" t="n"/>
      <c r="O157" s="14">
        <f>IF(OR($N157="",$H157=""),"",IF($N157=$H157,"نعم","لا"))</f>
        <v/>
      </c>
      <c r="P157" s="9" t="n"/>
      <c r="Q157" s="9" t="n"/>
      <c r="R157" s="17" t="n"/>
      <c r="S157" s="17" t="n"/>
      <c r="T157" s="9" t="n"/>
      <c r="U157" s="12" t="n"/>
      <c r="V157" s="5">
        <f>IF($A157="","",IF($U157&lt;&gt;"","مغلق",IF($P157="",IF($L157="نعم","بانتظار المسؤول","مفتوح"),"محسوم")))</f>
        <v/>
      </c>
      <c r="W157" s="9" t="n"/>
    </row>
    <row r="158">
      <c r="A158" s="12" t="n"/>
      <c r="B158" s="9" t="n"/>
      <c r="C158" s="13" t="n"/>
      <c r="D158" s="9" t="n"/>
      <c r="E158" s="9" t="n"/>
      <c r="F158" s="12" t="n"/>
      <c r="G158" s="12" t="n"/>
      <c r="H158" s="14">
        <f>IF($F158="","",IF(COUNTIF('النسخ'!$B$5:$B$14,"&lt;="&amp;$F158)=0,"",INDEX('النسخ'!$A$5:$A$14,COUNTIF('النسخ'!$B$5:$B$14,"&lt;="&amp;$F158))))</f>
        <v/>
      </c>
      <c r="I158" s="15">
        <f>IF(OR($D158="",$H158=""),"",IF($D158='القوائم'!$A$5,INDEX('النسخ'!$C$5:$C$14,MATCH($H158,'النسخ'!$A$5:$A$14,0)),IF($D158='القوائم'!$A$6,INDEX('النسخ'!$E$5:$E$14,MATCH($H158,'النسخ'!$A$5:$A$14,0)),IF($D158='القوائم'!$A$8,INDEX('النسخ'!$F$5:$F$14,MATCH($H158,'النسخ'!$A$5:$A$14,0)),0))))</f>
        <v/>
      </c>
      <c r="J158" s="15">
        <f>IF(OR($A158="",$D158="",$F158=""),"",IF($D158='القوائم'!$A$8,IF($G158="","",$G158-$A158),IF($D158='القوائم'!$A$5,$A158-IF($H158="",$F158,IF(AND(INDEX('النسخ'!$D$5:$D$14,MATCH($H158,'النسخ'!$A$5:$A$14,0))='القوائم'!$E$6,$G158&lt;&gt;""),$G158,$F158)),IF($G158="",$A158-$F158,$A158-$G158))))</f>
        <v/>
      </c>
      <c r="K158" s="14">
        <f>IF(OR($J158="",$I158=""),"",IF(OR($D158='القوائم'!$A$7,$D158='القوائم'!$A$9),"لا",IF($D158='القوائم'!$A$8,IF($J158&gt;=$I158,"نعم","لا"),IF($J158&lt;=$I158,"نعم","لا"))))</f>
        <v/>
      </c>
      <c r="L158" s="14">
        <f>IF($K158="","",IF($K158="لا","نعم","لا"))</f>
        <v/>
      </c>
      <c r="M158" s="9" t="n"/>
      <c r="N158" s="16" t="n"/>
      <c r="O158" s="14">
        <f>IF(OR($N158="",$H158=""),"",IF($N158=$H158,"نعم","لا"))</f>
        <v/>
      </c>
      <c r="P158" s="9" t="n"/>
      <c r="Q158" s="9" t="n"/>
      <c r="R158" s="17" t="n"/>
      <c r="S158" s="17" t="n"/>
      <c r="T158" s="9" t="n"/>
      <c r="U158" s="12" t="n"/>
      <c r="V158" s="5">
        <f>IF($A158="","",IF($U158&lt;&gt;"","مغلق",IF($P158="",IF($L158="نعم","بانتظار المسؤول","مفتوح"),"محسوم")))</f>
        <v/>
      </c>
      <c r="W158" s="9" t="n"/>
    </row>
    <row r="159">
      <c r="A159" s="12" t="n"/>
      <c r="B159" s="9" t="n"/>
      <c r="C159" s="13" t="n"/>
      <c r="D159" s="9" t="n"/>
      <c r="E159" s="9" t="n"/>
      <c r="F159" s="12" t="n"/>
      <c r="G159" s="12" t="n"/>
      <c r="H159" s="14">
        <f>IF($F159="","",IF(COUNTIF('النسخ'!$B$5:$B$14,"&lt;="&amp;$F159)=0,"",INDEX('النسخ'!$A$5:$A$14,COUNTIF('النسخ'!$B$5:$B$14,"&lt;="&amp;$F159))))</f>
        <v/>
      </c>
      <c r="I159" s="15">
        <f>IF(OR($D159="",$H159=""),"",IF($D159='القوائم'!$A$5,INDEX('النسخ'!$C$5:$C$14,MATCH($H159,'النسخ'!$A$5:$A$14,0)),IF($D159='القوائم'!$A$6,INDEX('النسخ'!$E$5:$E$14,MATCH($H159,'النسخ'!$A$5:$A$14,0)),IF($D159='القوائم'!$A$8,INDEX('النسخ'!$F$5:$F$14,MATCH($H159,'النسخ'!$A$5:$A$14,0)),0))))</f>
        <v/>
      </c>
      <c r="J159" s="15">
        <f>IF(OR($A159="",$D159="",$F159=""),"",IF($D159='القوائم'!$A$8,IF($G159="","",$G159-$A159),IF($D159='القوائم'!$A$5,$A159-IF($H159="",$F159,IF(AND(INDEX('النسخ'!$D$5:$D$14,MATCH($H159,'النسخ'!$A$5:$A$14,0))='القوائم'!$E$6,$G159&lt;&gt;""),$G159,$F159)),IF($G159="",$A159-$F159,$A159-$G159))))</f>
        <v/>
      </c>
      <c r="K159" s="14">
        <f>IF(OR($J159="",$I159=""),"",IF(OR($D159='القوائم'!$A$7,$D159='القوائم'!$A$9),"لا",IF($D159='القوائم'!$A$8,IF($J159&gt;=$I159,"نعم","لا"),IF($J159&lt;=$I159,"نعم","لا"))))</f>
        <v/>
      </c>
      <c r="L159" s="14">
        <f>IF($K159="","",IF($K159="لا","نعم","لا"))</f>
        <v/>
      </c>
      <c r="M159" s="9" t="n"/>
      <c r="N159" s="16" t="n"/>
      <c r="O159" s="14">
        <f>IF(OR($N159="",$H159=""),"",IF($N159=$H159,"نعم","لا"))</f>
        <v/>
      </c>
      <c r="P159" s="9" t="n"/>
      <c r="Q159" s="9" t="n"/>
      <c r="R159" s="17" t="n"/>
      <c r="S159" s="17" t="n"/>
      <c r="T159" s="9" t="n"/>
      <c r="U159" s="12" t="n"/>
      <c r="V159" s="5">
        <f>IF($A159="","",IF($U159&lt;&gt;"","مغلق",IF($P159="",IF($L159="نعم","بانتظار المسؤول","مفتوح"),"محسوم")))</f>
        <v/>
      </c>
      <c r="W159" s="9" t="n"/>
    </row>
    <row r="160">
      <c r="A160" s="12" t="n"/>
      <c r="B160" s="9" t="n"/>
      <c r="C160" s="13" t="n"/>
      <c r="D160" s="9" t="n"/>
      <c r="E160" s="9" t="n"/>
      <c r="F160" s="12" t="n"/>
      <c r="G160" s="12" t="n"/>
      <c r="H160" s="14">
        <f>IF($F160="","",IF(COUNTIF('النسخ'!$B$5:$B$14,"&lt;="&amp;$F160)=0,"",INDEX('النسخ'!$A$5:$A$14,COUNTIF('النسخ'!$B$5:$B$14,"&lt;="&amp;$F160))))</f>
        <v/>
      </c>
      <c r="I160" s="15">
        <f>IF(OR($D160="",$H160=""),"",IF($D160='القوائم'!$A$5,INDEX('النسخ'!$C$5:$C$14,MATCH($H160,'النسخ'!$A$5:$A$14,0)),IF($D160='القوائم'!$A$6,INDEX('النسخ'!$E$5:$E$14,MATCH($H160,'النسخ'!$A$5:$A$14,0)),IF($D160='القوائم'!$A$8,INDEX('النسخ'!$F$5:$F$14,MATCH($H160,'النسخ'!$A$5:$A$14,0)),0))))</f>
        <v/>
      </c>
      <c r="J160" s="15">
        <f>IF(OR($A160="",$D160="",$F160=""),"",IF($D160='القوائم'!$A$8,IF($G160="","",$G160-$A160),IF($D160='القوائم'!$A$5,$A160-IF($H160="",$F160,IF(AND(INDEX('النسخ'!$D$5:$D$14,MATCH($H160,'النسخ'!$A$5:$A$14,0))='القوائم'!$E$6,$G160&lt;&gt;""),$G160,$F160)),IF($G160="",$A160-$F160,$A160-$G160))))</f>
        <v/>
      </c>
      <c r="K160" s="14">
        <f>IF(OR($J160="",$I160=""),"",IF(OR($D160='القوائم'!$A$7,$D160='القوائم'!$A$9),"لا",IF($D160='القوائم'!$A$8,IF($J160&gt;=$I160,"نعم","لا"),IF($J160&lt;=$I160,"نعم","لا"))))</f>
        <v/>
      </c>
      <c r="L160" s="14">
        <f>IF($K160="","",IF($K160="لا","نعم","لا"))</f>
        <v/>
      </c>
      <c r="M160" s="9" t="n"/>
      <c r="N160" s="16" t="n"/>
      <c r="O160" s="14">
        <f>IF(OR($N160="",$H160=""),"",IF($N160=$H160,"نعم","لا"))</f>
        <v/>
      </c>
      <c r="P160" s="9" t="n"/>
      <c r="Q160" s="9" t="n"/>
      <c r="R160" s="17" t="n"/>
      <c r="S160" s="17" t="n"/>
      <c r="T160" s="9" t="n"/>
      <c r="U160" s="12" t="n"/>
      <c r="V160" s="5">
        <f>IF($A160="","",IF($U160&lt;&gt;"","مغلق",IF($P160="",IF($L160="نعم","بانتظار المسؤول","مفتوح"),"محسوم")))</f>
        <v/>
      </c>
      <c r="W160" s="9" t="n"/>
    </row>
    <row r="161">
      <c r="A161" s="12" t="n"/>
      <c r="B161" s="9" t="n"/>
      <c r="C161" s="13" t="n"/>
      <c r="D161" s="9" t="n"/>
      <c r="E161" s="9" t="n"/>
      <c r="F161" s="12" t="n"/>
      <c r="G161" s="12" t="n"/>
      <c r="H161" s="14">
        <f>IF($F161="","",IF(COUNTIF('النسخ'!$B$5:$B$14,"&lt;="&amp;$F161)=0,"",INDEX('النسخ'!$A$5:$A$14,COUNTIF('النسخ'!$B$5:$B$14,"&lt;="&amp;$F161))))</f>
        <v/>
      </c>
      <c r="I161" s="15">
        <f>IF(OR($D161="",$H161=""),"",IF($D161='القوائم'!$A$5,INDEX('النسخ'!$C$5:$C$14,MATCH($H161,'النسخ'!$A$5:$A$14,0)),IF($D161='القوائم'!$A$6,INDEX('النسخ'!$E$5:$E$14,MATCH($H161,'النسخ'!$A$5:$A$14,0)),IF($D161='القوائم'!$A$8,INDEX('النسخ'!$F$5:$F$14,MATCH($H161,'النسخ'!$A$5:$A$14,0)),0))))</f>
        <v/>
      </c>
      <c r="J161" s="15">
        <f>IF(OR($A161="",$D161="",$F161=""),"",IF($D161='القوائم'!$A$8,IF($G161="","",$G161-$A161),IF($D161='القوائم'!$A$5,$A161-IF($H161="",$F161,IF(AND(INDEX('النسخ'!$D$5:$D$14,MATCH($H161,'النسخ'!$A$5:$A$14,0))='القوائم'!$E$6,$G161&lt;&gt;""),$G161,$F161)),IF($G161="",$A161-$F161,$A161-$G161))))</f>
        <v/>
      </c>
      <c r="K161" s="14">
        <f>IF(OR($J161="",$I161=""),"",IF(OR($D161='القوائم'!$A$7,$D161='القوائم'!$A$9),"لا",IF($D161='القوائم'!$A$8,IF($J161&gt;=$I161,"نعم","لا"),IF($J161&lt;=$I161,"نعم","لا"))))</f>
        <v/>
      </c>
      <c r="L161" s="14">
        <f>IF($K161="","",IF($K161="لا","نعم","لا"))</f>
        <v/>
      </c>
      <c r="M161" s="9" t="n"/>
      <c r="N161" s="16" t="n"/>
      <c r="O161" s="14">
        <f>IF(OR($N161="",$H161=""),"",IF($N161=$H161,"نعم","لا"))</f>
        <v/>
      </c>
      <c r="P161" s="9" t="n"/>
      <c r="Q161" s="9" t="n"/>
      <c r="R161" s="17" t="n"/>
      <c r="S161" s="17" t="n"/>
      <c r="T161" s="9" t="n"/>
      <c r="U161" s="12" t="n"/>
      <c r="V161" s="5">
        <f>IF($A161="","",IF($U161&lt;&gt;"","مغلق",IF($P161="",IF($L161="نعم","بانتظار المسؤول","مفتوح"),"محسوم")))</f>
        <v/>
      </c>
      <c r="W161" s="9" t="n"/>
    </row>
    <row r="162">
      <c r="A162" s="12" t="n"/>
      <c r="B162" s="9" t="n"/>
      <c r="C162" s="13" t="n"/>
      <c r="D162" s="9" t="n"/>
      <c r="E162" s="9" t="n"/>
      <c r="F162" s="12" t="n"/>
      <c r="G162" s="12" t="n"/>
      <c r="H162" s="14">
        <f>IF($F162="","",IF(COUNTIF('النسخ'!$B$5:$B$14,"&lt;="&amp;$F162)=0,"",INDEX('النسخ'!$A$5:$A$14,COUNTIF('النسخ'!$B$5:$B$14,"&lt;="&amp;$F162))))</f>
        <v/>
      </c>
      <c r="I162" s="15">
        <f>IF(OR($D162="",$H162=""),"",IF($D162='القوائم'!$A$5,INDEX('النسخ'!$C$5:$C$14,MATCH($H162,'النسخ'!$A$5:$A$14,0)),IF($D162='القوائم'!$A$6,INDEX('النسخ'!$E$5:$E$14,MATCH($H162,'النسخ'!$A$5:$A$14,0)),IF($D162='القوائم'!$A$8,INDEX('النسخ'!$F$5:$F$14,MATCH($H162,'النسخ'!$A$5:$A$14,0)),0))))</f>
        <v/>
      </c>
      <c r="J162" s="15">
        <f>IF(OR($A162="",$D162="",$F162=""),"",IF($D162='القوائم'!$A$8,IF($G162="","",$G162-$A162),IF($D162='القوائم'!$A$5,$A162-IF($H162="",$F162,IF(AND(INDEX('النسخ'!$D$5:$D$14,MATCH($H162,'النسخ'!$A$5:$A$14,0))='القوائم'!$E$6,$G162&lt;&gt;""),$G162,$F162)),IF($G162="",$A162-$F162,$A162-$G162))))</f>
        <v/>
      </c>
      <c r="K162" s="14">
        <f>IF(OR($J162="",$I162=""),"",IF(OR($D162='القوائم'!$A$7,$D162='القوائم'!$A$9),"لا",IF($D162='القوائم'!$A$8,IF($J162&gt;=$I162,"نعم","لا"),IF($J162&lt;=$I162,"نعم","لا"))))</f>
        <v/>
      </c>
      <c r="L162" s="14">
        <f>IF($K162="","",IF($K162="لا","نعم","لا"))</f>
        <v/>
      </c>
      <c r="M162" s="9" t="n"/>
      <c r="N162" s="16" t="n"/>
      <c r="O162" s="14">
        <f>IF(OR($N162="",$H162=""),"",IF($N162=$H162,"نعم","لا"))</f>
        <v/>
      </c>
      <c r="P162" s="9" t="n"/>
      <c r="Q162" s="9" t="n"/>
      <c r="R162" s="17" t="n"/>
      <c r="S162" s="17" t="n"/>
      <c r="T162" s="9" t="n"/>
      <c r="U162" s="12" t="n"/>
      <c r="V162" s="5">
        <f>IF($A162="","",IF($U162&lt;&gt;"","مغلق",IF($P162="",IF($L162="نعم","بانتظار المسؤول","مفتوح"),"محسوم")))</f>
        <v/>
      </c>
      <c r="W162" s="9" t="n"/>
    </row>
    <row r="163">
      <c r="A163" s="12" t="n"/>
      <c r="B163" s="9" t="n"/>
      <c r="C163" s="13" t="n"/>
      <c r="D163" s="9" t="n"/>
      <c r="E163" s="9" t="n"/>
      <c r="F163" s="12" t="n"/>
      <c r="G163" s="12" t="n"/>
      <c r="H163" s="14">
        <f>IF($F163="","",IF(COUNTIF('النسخ'!$B$5:$B$14,"&lt;="&amp;$F163)=0,"",INDEX('النسخ'!$A$5:$A$14,COUNTIF('النسخ'!$B$5:$B$14,"&lt;="&amp;$F163))))</f>
        <v/>
      </c>
      <c r="I163" s="15">
        <f>IF(OR($D163="",$H163=""),"",IF($D163='القوائم'!$A$5,INDEX('النسخ'!$C$5:$C$14,MATCH($H163,'النسخ'!$A$5:$A$14,0)),IF($D163='القوائم'!$A$6,INDEX('النسخ'!$E$5:$E$14,MATCH($H163,'النسخ'!$A$5:$A$14,0)),IF($D163='القوائم'!$A$8,INDEX('النسخ'!$F$5:$F$14,MATCH($H163,'النسخ'!$A$5:$A$14,0)),0))))</f>
        <v/>
      </c>
      <c r="J163" s="15">
        <f>IF(OR($A163="",$D163="",$F163=""),"",IF($D163='القوائم'!$A$8,IF($G163="","",$G163-$A163),IF($D163='القوائم'!$A$5,$A163-IF($H163="",$F163,IF(AND(INDEX('النسخ'!$D$5:$D$14,MATCH($H163,'النسخ'!$A$5:$A$14,0))='القوائم'!$E$6,$G163&lt;&gt;""),$G163,$F163)),IF($G163="",$A163-$F163,$A163-$G163))))</f>
        <v/>
      </c>
      <c r="K163" s="14">
        <f>IF(OR($J163="",$I163=""),"",IF(OR($D163='القوائم'!$A$7,$D163='القوائم'!$A$9),"لا",IF($D163='القوائم'!$A$8,IF($J163&gt;=$I163,"نعم","لا"),IF($J163&lt;=$I163,"نعم","لا"))))</f>
        <v/>
      </c>
      <c r="L163" s="14">
        <f>IF($K163="","",IF($K163="لا","نعم","لا"))</f>
        <v/>
      </c>
      <c r="M163" s="9" t="n"/>
      <c r="N163" s="16" t="n"/>
      <c r="O163" s="14">
        <f>IF(OR($N163="",$H163=""),"",IF($N163=$H163,"نعم","لا"))</f>
        <v/>
      </c>
      <c r="P163" s="9" t="n"/>
      <c r="Q163" s="9" t="n"/>
      <c r="R163" s="17" t="n"/>
      <c r="S163" s="17" t="n"/>
      <c r="T163" s="9" t="n"/>
      <c r="U163" s="12" t="n"/>
      <c r="V163" s="5">
        <f>IF($A163="","",IF($U163&lt;&gt;"","مغلق",IF($P163="",IF($L163="نعم","بانتظار المسؤول","مفتوح"),"محسوم")))</f>
        <v/>
      </c>
      <c r="W163" s="9" t="n"/>
    </row>
    <row r="164">
      <c r="A164" s="12" t="n"/>
      <c r="B164" s="9" t="n"/>
      <c r="C164" s="13" t="n"/>
      <c r="D164" s="9" t="n"/>
      <c r="E164" s="9" t="n"/>
      <c r="F164" s="12" t="n"/>
      <c r="G164" s="12" t="n"/>
      <c r="H164" s="14">
        <f>IF($F164="","",IF(COUNTIF('النسخ'!$B$5:$B$14,"&lt;="&amp;$F164)=0,"",INDEX('النسخ'!$A$5:$A$14,COUNTIF('النسخ'!$B$5:$B$14,"&lt;="&amp;$F164))))</f>
        <v/>
      </c>
      <c r="I164" s="15">
        <f>IF(OR($D164="",$H164=""),"",IF($D164='القوائم'!$A$5,INDEX('النسخ'!$C$5:$C$14,MATCH($H164,'النسخ'!$A$5:$A$14,0)),IF($D164='القوائم'!$A$6,INDEX('النسخ'!$E$5:$E$14,MATCH($H164,'النسخ'!$A$5:$A$14,0)),IF($D164='القوائم'!$A$8,INDEX('النسخ'!$F$5:$F$14,MATCH($H164,'النسخ'!$A$5:$A$14,0)),0))))</f>
        <v/>
      </c>
      <c r="J164" s="15">
        <f>IF(OR($A164="",$D164="",$F164=""),"",IF($D164='القوائم'!$A$8,IF($G164="","",$G164-$A164),IF($D164='القوائم'!$A$5,$A164-IF($H164="",$F164,IF(AND(INDEX('النسخ'!$D$5:$D$14,MATCH($H164,'النسخ'!$A$5:$A$14,0))='القوائم'!$E$6,$G164&lt;&gt;""),$G164,$F164)),IF($G164="",$A164-$F164,$A164-$G164))))</f>
        <v/>
      </c>
      <c r="K164" s="14">
        <f>IF(OR($J164="",$I164=""),"",IF(OR($D164='القوائم'!$A$7,$D164='القوائم'!$A$9),"لا",IF($D164='القوائم'!$A$8,IF($J164&gt;=$I164,"نعم","لا"),IF($J164&lt;=$I164,"نعم","لا"))))</f>
        <v/>
      </c>
      <c r="L164" s="14">
        <f>IF($K164="","",IF($K164="لا","نعم","لا"))</f>
        <v/>
      </c>
      <c r="M164" s="9" t="n"/>
      <c r="N164" s="16" t="n"/>
      <c r="O164" s="14">
        <f>IF(OR($N164="",$H164=""),"",IF($N164=$H164,"نعم","لا"))</f>
        <v/>
      </c>
      <c r="P164" s="9" t="n"/>
      <c r="Q164" s="9" t="n"/>
      <c r="R164" s="17" t="n"/>
      <c r="S164" s="17" t="n"/>
      <c r="T164" s="9" t="n"/>
      <c r="U164" s="12" t="n"/>
      <c r="V164" s="5">
        <f>IF($A164="","",IF($U164&lt;&gt;"","مغلق",IF($P164="",IF($L164="نعم","بانتظار المسؤول","مفتوح"),"محسوم")))</f>
        <v/>
      </c>
      <c r="W164" s="9" t="n"/>
    </row>
    <row r="165">
      <c r="A165" s="12" t="n"/>
      <c r="B165" s="9" t="n"/>
      <c r="C165" s="13" t="n"/>
      <c r="D165" s="9" t="n"/>
      <c r="E165" s="9" t="n"/>
      <c r="F165" s="12" t="n"/>
      <c r="G165" s="12" t="n"/>
      <c r="H165" s="14">
        <f>IF($F165="","",IF(COUNTIF('النسخ'!$B$5:$B$14,"&lt;="&amp;$F165)=0,"",INDEX('النسخ'!$A$5:$A$14,COUNTIF('النسخ'!$B$5:$B$14,"&lt;="&amp;$F165))))</f>
        <v/>
      </c>
      <c r="I165" s="15">
        <f>IF(OR($D165="",$H165=""),"",IF($D165='القوائم'!$A$5,INDEX('النسخ'!$C$5:$C$14,MATCH($H165,'النسخ'!$A$5:$A$14,0)),IF($D165='القوائم'!$A$6,INDEX('النسخ'!$E$5:$E$14,MATCH($H165,'النسخ'!$A$5:$A$14,0)),IF($D165='القوائم'!$A$8,INDEX('النسخ'!$F$5:$F$14,MATCH($H165,'النسخ'!$A$5:$A$14,0)),0))))</f>
        <v/>
      </c>
      <c r="J165" s="15">
        <f>IF(OR($A165="",$D165="",$F165=""),"",IF($D165='القوائم'!$A$8,IF($G165="","",$G165-$A165),IF($D165='القوائم'!$A$5,$A165-IF($H165="",$F165,IF(AND(INDEX('النسخ'!$D$5:$D$14,MATCH($H165,'النسخ'!$A$5:$A$14,0))='القوائم'!$E$6,$G165&lt;&gt;""),$G165,$F165)),IF($G165="",$A165-$F165,$A165-$G165))))</f>
        <v/>
      </c>
      <c r="K165" s="14">
        <f>IF(OR($J165="",$I165=""),"",IF(OR($D165='القوائم'!$A$7,$D165='القوائم'!$A$9),"لا",IF($D165='القوائم'!$A$8,IF($J165&gt;=$I165,"نعم","لا"),IF($J165&lt;=$I165,"نعم","لا"))))</f>
        <v/>
      </c>
      <c r="L165" s="14">
        <f>IF($K165="","",IF($K165="لا","نعم","لا"))</f>
        <v/>
      </c>
      <c r="M165" s="9" t="n"/>
      <c r="N165" s="16" t="n"/>
      <c r="O165" s="14">
        <f>IF(OR($N165="",$H165=""),"",IF($N165=$H165,"نعم","لا"))</f>
        <v/>
      </c>
      <c r="P165" s="9" t="n"/>
      <c r="Q165" s="9" t="n"/>
      <c r="R165" s="17" t="n"/>
      <c r="S165" s="17" t="n"/>
      <c r="T165" s="9" t="n"/>
      <c r="U165" s="12" t="n"/>
      <c r="V165" s="5">
        <f>IF($A165="","",IF($U165&lt;&gt;"","مغلق",IF($P165="",IF($L165="نعم","بانتظار المسؤول","مفتوح"),"محسوم")))</f>
        <v/>
      </c>
      <c r="W165" s="9" t="n"/>
    </row>
    <row r="166">
      <c r="A166" s="12" t="n"/>
      <c r="B166" s="9" t="n"/>
      <c r="C166" s="13" t="n"/>
      <c r="D166" s="9" t="n"/>
      <c r="E166" s="9" t="n"/>
      <c r="F166" s="12" t="n"/>
      <c r="G166" s="12" t="n"/>
      <c r="H166" s="14">
        <f>IF($F166="","",IF(COUNTIF('النسخ'!$B$5:$B$14,"&lt;="&amp;$F166)=0,"",INDEX('النسخ'!$A$5:$A$14,COUNTIF('النسخ'!$B$5:$B$14,"&lt;="&amp;$F166))))</f>
        <v/>
      </c>
      <c r="I166" s="15">
        <f>IF(OR($D166="",$H166=""),"",IF($D166='القوائم'!$A$5,INDEX('النسخ'!$C$5:$C$14,MATCH($H166,'النسخ'!$A$5:$A$14,0)),IF($D166='القوائم'!$A$6,INDEX('النسخ'!$E$5:$E$14,MATCH($H166,'النسخ'!$A$5:$A$14,0)),IF($D166='القوائم'!$A$8,INDEX('النسخ'!$F$5:$F$14,MATCH($H166,'النسخ'!$A$5:$A$14,0)),0))))</f>
        <v/>
      </c>
      <c r="J166" s="15">
        <f>IF(OR($A166="",$D166="",$F166=""),"",IF($D166='القوائم'!$A$8,IF($G166="","",$G166-$A166),IF($D166='القوائم'!$A$5,$A166-IF($H166="",$F166,IF(AND(INDEX('النسخ'!$D$5:$D$14,MATCH($H166,'النسخ'!$A$5:$A$14,0))='القوائم'!$E$6,$G166&lt;&gt;""),$G166,$F166)),IF($G166="",$A166-$F166,$A166-$G166))))</f>
        <v/>
      </c>
      <c r="K166" s="14">
        <f>IF(OR($J166="",$I166=""),"",IF(OR($D166='القوائم'!$A$7,$D166='القوائم'!$A$9),"لا",IF($D166='القوائم'!$A$8,IF($J166&gt;=$I166,"نعم","لا"),IF($J166&lt;=$I166,"نعم","لا"))))</f>
        <v/>
      </c>
      <c r="L166" s="14">
        <f>IF($K166="","",IF($K166="لا","نعم","لا"))</f>
        <v/>
      </c>
      <c r="M166" s="9" t="n"/>
      <c r="N166" s="16" t="n"/>
      <c r="O166" s="14">
        <f>IF(OR($N166="",$H166=""),"",IF($N166=$H166,"نعم","لا"))</f>
        <v/>
      </c>
      <c r="P166" s="9" t="n"/>
      <c r="Q166" s="9" t="n"/>
      <c r="R166" s="17" t="n"/>
      <c r="S166" s="17" t="n"/>
      <c r="T166" s="9" t="n"/>
      <c r="U166" s="12" t="n"/>
      <c r="V166" s="5">
        <f>IF($A166="","",IF($U166&lt;&gt;"","مغلق",IF($P166="",IF($L166="نعم","بانتظار المسؤول","مفتوح"),"محسوم")))</f>
        <v/>
      </c>
      <c r="W166" s="9" t="n"/>
    </row>
    <row r="167">
      <c r="A167" s="12" t="n"/>
      <c r="B167" s="9" t="n"/>
      <c r="C167" s="13" t="n"/>
      <c r="D167" s="9" t="n"/>
      <c r="E167" s="9" t="n"/>
      <c r="F167" s="12" t="n"/>
      <c r="G167" s="12" t="n"/>
      <c r="H167" s="14">
        <f>IF($F167="","",IF(COUNTIF('النسخ'!$B$5:$B$14,"&lt;="&amp;$F167)=0,"",INDEX('النسخ'!$A$5:$A$14,COUNTIF('النسخ'!$B$5:$B$14,"&lt;="&amp;$F167))))</f>
        <v/>
      </c>
      <c r="I167" s="15">
        <f>IF(OR($D167="",$H167=""),"",IF($D167='القوائم'!$A$5,INDEX('النسخ'!$C$5:$C$14,MATCH($H167,'النسخ'!$A$5:$A$14,0)),IF($D167='القوائم'!$A$6,INDEX('النسخ'!$E$5:$E$14,MATCH($H167,'النسخ'!$A$5:$A$14,0)),IF($D167='القوائم'!$A$8,INDEX('النسخ'!$F$5:$F$14,MATCH($H167,'النسخ'!$A$5:$A$14,0)),0))))</f>
        <v/>
      </c>
      <c r="J167" s="15">
        <f>IF(OR($A167="",$D167="",$F167=""),"",IF($D167='القوائم'!$A$8,IF($G167="","",$G167-$A167),IF($D167='القوائم'!$A$5,$A167-IF($H167="",$F167,IF(AND(INDEX('النسخ'!$D$5:$D$14,MATCH($H167,'النسخ'!$A$5:$A$14,0))='القوائم'!$E$6,$G167&lt;&gt;""),$G167,$F167)),IF($G167="",$A167-$F167,$A167-$G167))))</f>
        <v/>
      </c>
      <c r="K167" s="14">
        <f>IF(OR($J167="",$I167=""),"",IF(OR($D167='القوائم'!$A$7,$D167='القوائم'!$A$9),"لا",IF($D167='القوائم'!$A$8,IF($J167&gt;=$I167,"نعم","لا"),IF($J167&lt;=$I167,"نعم","لا"))))</f>
        <v/>
      </c>
      <c r="L167" s="14">
        <f>IF($K167="","",IF($K167="لا","نعم","لا"))</f>
        <v/>
      </c>
      <c r="M167" s="9" t="n"/>
      <c r="N167" s="16" t="n"/>
      <c r="O167" s="14">
        <f>IF(OR($N167="",$H167=""),"",IF($N167=$H167,"نعم","لا"))</f>
        <v/>
      </c>
      <c r="P167" s="9" t="n"/>
      <c r="Q167" s="9" t="n"/>
      <c r="R167" s="17" t="n"/>
      <c r="S167" s="17" t="n"/>
      <c r="T167" s="9" t="n"/>
      <c r="U167" s="12" t="n"/>
      <c r="V167" s="5">
        <f>IF($A167="","",IF($U167&lt;&gt;"","مغلق",IF($P167="",IF($L167="نعم","بانتظار المسؤول","مفتوح"),"محسوم")))</f>
        <v/>
      </c>
      <c r="W167" s="9" t="n"/>
    </row>
    <row r="168">
      <c r="A168" s="12" t="n"/>
      <c r="B168" s="9" t="n"/>
      <c r="C168" s="13" t="n"/>
      <c r="D168" s="9" t="n"/>
      <c r="E168" s="9" t="n"/>
      <c r="F168" s="12" t="n"/>
      <c r="G168" s="12" t="n"/>
      <c r="H168" s="14">
        <f>IF($F168="","",IF(COUNTIF('النسخ'!$B$5:$B$14,"&lt;="&amp;$F168)=0,"",INDEX('النسخ'!$A$5:$A$14,COUNTIF('النسخ'!$B$5:$B$14,"&lt;="&amp;$F168))))</f>
        <v/>
      </c>
      <c r="I168" s="15">
        <f>IF(OR($D168="",$H168=""),"",IF($D168='القوائم'!$A$5,INDEX('النسخ'!$C$5:$C$14,MATCH($H168,'النسخ'!$A$5:$A$14,0)),IF($D168='القوائم'!$A$6,INDEX('النسخ'!$E$5:$E$14,MATCH($H168,'النسخ'!$A$5:$A$14,0)),IF($D168='القوائم'!$A$8,INDEX('النسخ'!$F$5:$F$14,MATCH($H168,'النسخ'!$A$5:$A$14,0)),0))))</f>
        <v/>
      </c>
      <c r="J168" s="15">
        <f>IF(OR($A168="",$D168="",$F168=""),"",IF($D168='القوائم'!$A$8,IF($G168="","",$G168-$A168),IF($D168='القوائم'!$A$5,$A168-IF($H168="",$F168,IF(AND(INDEX('النسخ'!$D$5:$D$14,MATCH($H168,'النسخ'!$A$5:$A$14,0))='القوائم'!$E$6,$G168&lt;&gt;""),$G168,$F168)),IF($G168="",$A168-$F168,$A168-$G168))))</f>
        <v/>
      </c>
      <c r="K168" s="14">
        <f>IF(OR($J168="",$I168=""),"",IF(OR($D168='القوائم'!$A$7,$D168='القوائم'!$A$9),"لا",IF($D168='القوائم'!$A$8,IF($J168&gt;=$I168,"نعم","لا"),IF($J168&lt;=$I168,"نعم","لا"))))</f>
        <v/>
      </c>
      <c r="L168" s="14">
        <f>IF($K168="","",IF($K168="لا","نعم","لا"))</f>
        <v/>
      </c>
      <c r="M168" s="9" t="n"/>
      <c r="N168" s="16" t="n"/>
      <c r="O168" s="14">
        <f>IF(OR($N168="",$H168=""),"",IF($N168=$H168,"نعم","لا"))</f>
        <v/>
      </c>
      <c r="P168" s="9" t="n"/>
      <c r="Q168" s="9" t="n"/>
      <c r="R168" s="17" t="n"/>
      <c r="S168" s="17" t="n"/>
      <c r="T168" s="9" t="n"/>
      <c r="U168" s="12" t="n"/>
      <c r="V168" s="5">
        <f>IF($A168="","",IF($U168&lt;&gt;"","مغلق",IF($P168="",IF($L168="نعم","بانتظار المسؤول","مفتوح"),"محسوم")))</f>
        <v/>
      </c>
      <c r="W168" s="9" t="n"/>
    </row>
    <row r="169">
      <c r="A169" s="12" t="n"/>
      <c r="B169" s="9" t="n"/>
      <c r="C169" s="13" t="n"/>
      <c r="D169" s="9" t="n"/>
      <c r="E169" s="9" t="n"/>
      <c r="F169" s="12" t="n"/>
      <c r="G169" s="12" t="n"/>
      <c r="H169" s="14">
        <f>IF($F169="","",IF(COUNTIF('النسخ'!$B$5:$B$14,"&lt;="&amp;$F169)=0,"",INDEX('النسخ'!$A$5:$A$14,COUNTIF('النسخ'!$B$5:$B$14,"&lt;="&amp;$F169))))</f>
        <v/>
      </c>
      <c r="I169" s="15">
        <f>IF(OR($D169="",$H169=""),"",IF($D169='القوائم'!$A$5,INDEX('النسخ'!$C$5:$C$14,MATCH($H169,'النسخ'!$A$5:$A$14,0)),IF($D169='القوائم'!$A$6,INDEX('النسخ'!$E$5:$E$14,MATCH($H169,'النسخ'!$A$5:$A$14,0)),IF($D169='القوائم'!$A$8,INDEX('النسخ'!$F$5:$F$14,MATCH($H169,'النسخ'!$A$5:$A$14,0)),0))))</f>
        <v/>
      </c>
      <c r="J169" s="15">
        <f>IF(OR($A169="",$D169="",$F169=""),"",IF($D169='القوائم'!$A$8,IF($G169="","",$G169-$A169),IF($D169='القوائم'!$A$5,$A169-IF($H169="",$F169,IF(AND(INDEX('النسخ'!$D$5:$D$14,MATCH($H169,'النسخ'!$A$5:$A$14,0))='القوائم'!$E$6,$G169&lt;&gt;""),$G169,$F169)),IF($G169="",$A169-$F169,$A169-$G169))))</f>
        <v/>
      </c>
      <c r="K169" s="14">
        <f>IF(OR($J169="",$I169=""),"",IF(OR($D169='القوائم'!$A$7,$D169='القوائم'!$A$9),"لا",IF($D169='القوائم'!$A$8,IF($J169&gt;=$I169,"نعم","لا"),IF($J169&lt;=$I169,"نعم","لا"))))</f>
        <v/>
      </c>
      <c r="L169" s="14">
        <f>IF($K169="","",IF($K169="لا","نعم","لا"))</f>
        <v/>
      </c>
      <c r="M169" s="9" t="n"/>
      <c r="N169" s="16" t="n"/>
      <c r="O169" s="14">
        <f>IF(OR($N169="",$H169=""),"",IF($N169=$H169,"نعم","لا"))</f>
        <v/>
      </c>
      <c r="P169" s="9" t="n"/>
      <c r="Q169" s="9" t="n"/>
      <c r="R169" s="17" t="n"/>
      <c r="S169" s="17" t="n"/>
      <c r="T169" s="9" t="n"/>
      <c r="U169" s="12" t="n"/>
      <c r="V169" s="5">
        <f>IF($A169="","",IF($U169&lt;&gt;"","مغلق",IF($P169="",IF($L169="نعم","بانتظار المسؤول","مفتوح"),"محسوم")))</f>
        <v/>
      </c>
      <c r="W169" s="9" t="n"/>
    </row>
    <row r="170">
      <c r="A170" s="12" t="n"/>
      <c r="B170" s="9" t="n"/>
      <c r="C170" s="13" t="n"/>
      <c r="D170" s="9" t="n"/>
      <c r="E170" s="9" t="n"/>
      <c r="F170" s="12" t="n"/>
      <c r="G170" s="12" t="n"/>
      <c r="H170" s="14">
        <f>IF($F170="","",IF(COUNTIF('النسخ'!$B$5:$B$14,"&lt;="&amp;$F170)=0,"",INDEX('النسخ'!$A$5:$A$14,COUNTIF('النسخ'!$B$5:$B$14,"&lt;="&amp;$F170))))</f>
        <v/>
      </c>
      <c r="I170" s="15">
        <f>IF(OR($D170="",$H170=""),"",IF($D170='القوائم'!$A$5,INDEX('النسخ'!$C$5:$C$14,MATCH($H170,'النسخ'!$A$5:$A$14,0)),IF($D170='القوائم'!$A$6,INDEX('النسخ'!$E$5:$E$14,MATCH($H170,'النسخ'!$A$5:$A$14,0)),IF($D170='القوائم'!$A$8,INDEX('النسخ'!$F$5:$F$14,MATCH($H170,'النسخ'!$A$5:$A$14,0)),0))))</f>
        <v/>
      </c>
      <c r="J170" s="15">
        <f>IF(OR($A170="",$D170="",$F170=""),"",IF($D170='القوائم'!$A$8,IF($G170="","",$G170-$A170),IF($D170='القوائم'!$A$5,$A170-IF($H170="",$F170,IF(AND(INDEX('النسخ'!$D$5:$D$14,MATCH($H170,'النسخ'!$A$5:$A$14,0))='القوائم'!$E$6,$G170&lt;&gt;""),$G170,$F170)),IF($G170="",$A170-$F170,$A170-$G170))))</f>
        <v/>
      </c>
      <c r="K170" s="14">
        <f>IF(OR($J170="",$I170=""),"",IF(OR($D170='القوائم'!$A$7,$D170='القوائم'!$A$9),"لا",IF($D170='القوائم'!$A$8,IF($J170&gt;=$I170,"نعم","لا"),IF($J170&lt;=$I170,"نعم","لا"))))</f>
        <v/>
      </c>
      <c r="L170" s="14">
        <f>IF($K170="","",IF($K170="لا","نعم","لا"))</f>
        <v/>
      </c>
      <c r="M170" s="9" t="n"/>
      <c r="N170" s="16" t="n"/>
      <c r="O170" s="14">
        <f>IF(OR($N170="",$H170=""),"",IF($N170=$H170,"نعم","لا"))</f>
        <v/>
      </c>
      <c r="P170" s="9" t="n"/>
      <c r="Q170" s="9" t="n"/>
      <c r="R170" s="17" t="n"/>
      <c r="S170" s="17" t="n"/>
      <c r="T170" s="9" t="n"/>
      <c r="U170" s="12" t="n"/>
      <c r="V170" s="5">
        <f>IF($A170="","",IF($U170&lt;&gt;"","مغلق",IF($P170="",IF($L170="نعم","بانتظار المسؤول","مفتوح"),"محسوم")))</f>
        <v/>
      </c>
      <c r="W170" s="9" t="n"/>
    </row>
    <row r="171">
      <c r="A171" s="12" t="n"/>
      <c r="B171" s="9" t="n"/>
      <c r="C171" s="13" t="n"/>
      <c r="D171" s="9" t="n"/>
      <c r="E171" s="9" t="n"/>
      <c r="F171" s="12" t="n"/>
      <c r="G171" s="12" t="n"/>
      <c r="H171" s="14">
        <f>IF($F171="","",IF(COUNTIF('النسخ'!$B$5:$B$14,"&lt;="&amp;$F171)=0,"",INDEX('النسخ'!$A$5:$A$14,COUNTIF('النسخ'!$B$5:$B$14,"&lt;="&amp;$F171))))</f>
        <v/>
      </c>
      <c r="I171" s="15">
        <f>IF(OR($D171="",$H171=""),"",IF($D171='القوائم'!$A$5,INDEX('النسخ'!$C$5:$C$14,MATCH($H171,'النسخ'!$A$5:$A$14,0)),IF($D171='القوائم'!$A$6,INDEX('النسخ'!$E$5:$E$14,MATCH($H171,'النسخ'!$A$5:$A$14,0)),IF($D171='القوائم'!$A$8,INDEX('النسخ'!$F$5:$F$14,MATCH($H171,'النسخ'!$A$5:$A$14,0)),0))))</f>
        <v/>
      </c>
      <c r="J171" s="15">
        <f>IF(OR($A171="",$D171="",$F171=""),"",IF($D171='القوائم'!$A$8,IF($G171="","",$G171-$A171),IF($D171='القوائم'!$A$5,$A171-IF($H171="",$F171,IF(AND(INDEX('النسخ'!$D$5:$D$14,MATCH($H171,'النسخ'!$A$5:$A$14,0))='القوائم'!$E$6,$G171&lt;&gt;""),$G171,$F171)),IF($G171="",$A171-$F171,$A171-$G171))))</f>
        <v/>
      </c>
      <c r="K171" s="14">
        <f>IF(OR($J171="",$I171=""),"",IF(OR($D171='القوائم'!$A$7,$D171='القوائم'!$A$9),"لا",IF($D171='القوائم'!$A$8,IF($J171&gt;=$I171,"نعم","لا"),IF($J171&lt;=$I171,"نعم","لا"))))</f>
        <v/>
      </c>
      <c r="L171" s="14">
        <f>IF($K171="","",IF($K171="لا","نعم","لا"))</f>
        <v/>
      </c>
      <c r="M171" s="9" t="n"/>
      <c r="N171" s="16" t="n"/>
      <c r="O171" s="14">
        <f>IF(OR($N171="",$H171=""),"",IF($N171=$H171,"نعم","لا"))</f>
        <v/>
      </c>
      <c r="P171" s="9" t="n"/>
      <c r="Q171" s="9" t="n"/>
      <c r="R171" s="17" t="n"/>
      <c r="S171" s="17" t="n"/>
      <c r="T171" s="9" t="n"/>
      <c r="U171" s="12" t="n"/>
      <c r="V171" s="5">
        <f>IF($A171="","",IF($U171&lt;&gt;"","مغلق",IF($P171="",IF($L171="نعم","بانتظار المسؤول","مفتوح"),"محسوم")))</f>
        <v/>
      </c>
      <c r="W171" s="9" t="n"/>
    </row>
    <row r="172">
      <c r="A172" s="12" t="n"/>
      <c r="B172" s="9" t="n"/>
      <c r="C172" s="13" t="n"/>
      <c r="D172" s="9" t="n"/>
      <c r="E172" s="9" t="n"/>
      <c r="F172" s="12" t="n"/>
      <c r="G172" s="12" t="n"/>
      <c r="H172" s="14">
        <f>IF($F172="","",IF(COUNTIF('النسخ'!$B$5:$B$14,"&lt;="&amp;$F172)=0,"",INDEX('النسخ'!$A$5:$A$14,COUNTIF('النسخ'!$B$5:$B$14,"&lt;="&amp;$F172))))</f>
        <v/>
      </c>
      <c r="I172" s="15">
        <f>IF(OR($D172="",$H172=""),"",IF($D172='القوائم'!$A$5,INDEX('النسخ'!$C$5:$C$14,MATCH($H172,'النسخ'!$A$5:$A$14,0)),IF($D172='القوائم'!$A$6,INDEX('النسخ'!$E$5:$E$14,MATCH($H172,'النسخ'!$A$5:$A$14,0)),IF($D172='القوائم'!$A$8,INDEX('النسخ'!$F$5:$F$14,MATCH($H172,'النسخ'!$A$5:$A$14,0)),0))))</f>
        <v/>
      </c>
      <c r="J172" s="15">
        <f>IF(OR($A172="",$D172="",$F172=""),"",IF($D172='القوائم'!$A$8,IF($G172="","",$G172-$A172),IF($D172='القوائم'!$A$5,$A172-IF($H172="",$F172,IF(AND(INDEX('النسخ'!$D$5:$D$14,MATCH($H172,'النسخ'!$A$5:$A$14,0))='القوائم'!$E$6,$G172&lt;&gt;""),$G172,$F172)),IF($G172="",$A172-$F172,$A172-$G172))))</f>
        <v/>
      </c>
      <c r="K172" s="14">
        <f>IF(OR($J172="",$I172=""),"",IF(OR($D172='القوائم'!$A$7,$D172='القوائم'!$A$9),"لا",IF($D172='القوائم'!$A$8,IF($J172&gt;=$I172,"نعم","لا"),IF($J172&lt;=$I172,"نعم","لا"))))</f>
        <v/>
      </c>
      <c r="L172" s="14">
        <f>IF($K172="","",IF($K172="لا","نعم","لا"))</f>
        <v/>
      </c>
      <c r="M172" s="9" t="n"/>
      <c r="N172" s="16" t="n"/>
      <c r="O172" s="14">
        <f>IF(OR($N172="",$H172=""),"",IF($N172=$H172,"نعم","لا"))</f>
        <v/>
      </c>
      <c r="P172" s="9" t="n"/>
      <c r="Q172" s="9" t="n"/>
      <c r="R172" s="17" t="n"/>
      <c r="S172" s="17" t="n"/>
      <c r="T172" s="9" t="n"/>
      <c r="U172" s="12" t="n"/>
      <c r="V172" s="5">
        <f>IF($A172="","",IF($U172&lt;&gt;"","مغلق",IF($P172="",IF($L172="نعم","بانتظار المسؤول","مفتوح"),"محسوم")))</f>
        <v/>
      </c>
      <c r="W172" s="9" t="n"/>
    </row>
    <row r="173">
      <c r="A173" s="12" t="n"/>
      <c r="B173" s="9" t="n"/>
      <c r="C173" s="13" t="n"/>
      <c r="D173" s="9" t="n"/>
      <c r="E173" s="9" t="n"/>
      <c r="F173" s="12" t="n"/>
      <c r="G173" s="12" t="n"/>
      <c r="H173" s="14">
        <f>IF($F173="","",IF(COUNTIF('النسخ'!$B$5:$B$14,"&lt;="&amp;$F173)=0,"",INDEX('النسخ'!$A$5:$A$14,COUNTIF('النسخ'!$B$5:$B$14,"&lt;="&amp;$F173))))</f>
        <v/>
      </c>
      <c r="I173" s="15">
        <f>IF(OR($D173="",$H173=""),"",IF($D173='القوائم'!$A$5,INDEX('النسخ'!$C$5:$C$14,MATCH($H173,'النسخ'!$A$5:$A$14,0)),IF($D173='القوائم'!$A$6,INDEX('النسخ'!$E$5:$E$14,MATCH($H173,'النسخ'!$A$5:$A$14,0)),IF($D173='القوائم'!$A$8,INDEX('النسخ'!$F$5:$F$14,MATCH($H173,'النسخ'!$A$5:$A$14,0)),0))))</f>
        <v/>
      </c>
      <c r="J173" s="15">
        <f>IF(OR($A173="",$D173="",$F173=""),"",IF($D173='القوائم'!$A$8,IF($G173="","",$G173-$A173),IF($D173='القوائم'!$A$5,$A173-IF($H173="",$F173,IF(AND(INDEX('النسخ'!$D$5:$D$14,MATCH($H173,'النسخ'!$A$5:$A$14,0))='القوائم'!$E$6,$G173&lt;&gt;""),$G173,$F173)),IF($G173="",$A173-$F173,$A173-$G173))))</f>
        <v/>
      </c>
      <c r="K173" s="14">
        <f>IF(OR($J173="",$I173=""),"",IF(OR($D173='القوائم'!$A$7,$D173='القوائم'!$A$9),"لا",IF($D173='القوائم'!$A$8,IF($J173&gt;=$I173,"نعم","لا"),IF($J173&lt;=$I173,"نعم","لا"))))</f>
        <v/>
      </c>
      <c r="L173" s="14">
        <f>IF($K173="","",IF($K173="لا","نعم","لا"))</f>
        <v/>
      </c>
      <c r="M173" s="9" t="n"/>
      <c r="N173" s="16" t="n"/>
      <c r="O173" s="14">
        <f>IF(OR($N173="",$H173=""),"",IF($N173=$H173,"نعم","لا"))</f>
        <v/>
      </c>
      <c r="P173" s="9" t="n"/>
      <c r="Q173" s="9" t="n"/>
      <c r="R173" s="17" t="n"/>
      <c r="S173" s="17" t="n"/>
      <c r="T173" s="9" t="n"/>
      <c r="U173" s="12" t="n"/>
      <c r="V173" s="5">
        <f>IF($A173="","",IF($U173&lt;&gt;"","مغلق",IF($P173="",IF($L173="نعم","بانتظار المسؤول","مفتوح"),"محسوم")))</f>
        <v/>
      </c>
      <c r="W173" s="9" t="n"/>
    </row>
    <row r="174">
      <c r="A174" s="12" t="n"/>
      <c r="B174" s="9" t="n"/>
      <c r="C174" s="13" t="n"/>
      <c r="D174" s="9" t="n"/>
      <c r="E174" s="9" t="n"/>
      <c r="F174" s="12" t="n"/>
      <c r="G174" s="12" t="n"/>
      <c r="H174" s="14">
        <f>IF($F174="","",IF(COUNTIF('النسخ'!$B$5:$B$14,"&lt;="&amp;$F174)=0,"",INDEX('النسخ'!$A$5:$A$14,COUNTIF('النسخ'!$B$5:$B$14,"&lt;="&amp;$F174))))</f>
        <v/>
      </c>
      <c r="I174" s="15">
        <f>IF(OR($D174="",$H174=""),"",IF($D174='القوائم'!$A$5,INDEX('النسخ'!$C$5:$C$14,MATCH($H174,'النسخ'!$A$5:$A$14,0)),IF($D174='القوائم'!$A$6,INDEX('النسخ'!$E$5:$E$14,MATCH($H174,'النسخ'!$A$5:$A$14,0)),IF($D174='القوائم'!$A$8,INDEX('النسخ'!$F$5:$F$14,MATCH($H174,'النسخ'!$A$5:$A$14,0)),0))))</f>
        <v/>
      </c>
      <c r="J174" s="15">
        <f>IF(OR($A174="",$D174="",$F174=""),"",IF($D174='القوائم'!$A$8,IF($G174="","",$G174-$A174),IF($D174='القوائم'!$A$5,$A174-IF($H174="",$F174,IF(AND(INDEX('النسخ'!$D$5:$D$14,MATCH($H174,'النسخ'!$A$5:$A$14,0))='القوائم'!$E$6,$G174&lt;&gt;""),$G174,$F174)),IF($G174="",$A174-$F174,$A174-$G174))))</f>
        <v/>
      </c>
      <c r="K174" s="14">
        <f>IF(OR($J174="",$I174=""),"",IF(OR($D174='القوائم'!$A$7,$D174='القوائم'!$A$9),"لا",IF($D174='القوائم'!$A$8,IF($J174&gt;=$I174,"نعم","لا"),IF($J174&lt;=$I174,"نعم","لا"))))</f>
        <v/>
      </c>
      <c r="L174" s="14">
        <f>IF($K174="","",IF($K174="لا","نعم","لا"))</f>
        <v/>
      </c>
      <c r="M174" s="9" t="n"/>
      <c r="N174" s="16" t="n"/>
      <c r="O174" s="14">
        <f>IF(OR($N174="",$H174=""),"",IF($N174=$H174,"نعم","لا"))</f>
        <v/>
      </c>
      <c r="P174" s="9" t="n"/>
      <c r="Q174" s="9" t="n"/>
      <c r="R174" s="17" t="n"/>
      <c r="S174" s="17" t="n"/>
      <c r="T174" s="9" t="n"/>
      <c r="U174" s="12" t="n"/>
      <c r="V174" s="5">
        <f>IF($A174="","",IF($U174&lt;&gt;"","مغلق",IF($P174="",IF($L174="نعم","بانتظار المسؤول","مفتوح"),"محسوم")))</f>
        <v/>
      </c>
      <c r="W174" s="9" t="n"/>
    </row>
    <row r="175">
      <c r="A175" s="12" t="n"/>
      <c r="B175" s="9" t="n"/>
      <c r="C175" s="13" t="n"/>
      <c r="D175" s="9" t="n"/>
      <c r="E175" s="9" t="n"/>
      <c r="F175" s="12" t="n"/>
      <c r="G175" s="12" t="n"/>
      <c r="H175" s="14">
        <f>IF($F175="","",IF(COUNTIF('النسخ'!$B$5:$B$14,"&lt;="&amp;$F175)=0,"",INDEX('النسخ'!$A$5:$A$14,COUNTIF('النسخ'!$B$5:$B$14,"&lt;="&amp;$F175))))</f>
        <v/>
      </c>
      <c r="I175" s="15">
        <f>IF(OR($D175="",$H175=""),"",IF($D175='القوائم'!$A$5,INDEX('النسخ'!$C$5:$C$14,MATCH($H175,'النسخ'!$A$5:$A$14,0)),IF($D175='القوائم'!$A$6,INDEX('النسخ'!$E$5:$E$14,MATCH($H175,'النسخ'!$A$5:$A$14,0)),IF($D175='القوائم'!$A$8,INDEX('النسخ'!$F$5:$F$14,MATCH($H175,'النسخ'!$A$5:$A$14,0)),0))))</f>
        <v/>
      </c>
      <c r="J175" s="15">
        <f>IF(OR($A175="",$D175="",$F175=""),"",IF($D175='القوائم'!$A$8,IF($G175="","",$G175-$A175),IF($D175='القوائم'!$A$5,$A175-IF($H175="",$F175,IF(AND(INDEX('النسخ'!$D$5:$D$14,MATCH($H175,'النسخ'!$A$5:$A$14,0))='القوائم'!$E$6,$G175&lt;&gt;""),$G175,$F175)),IF($G175="",$A175-$F175,$A175-$G175))))</f>
        <v/>
      </c>
      <c r="K175" s="14">
        <f>IF(OR($J175="",$I175=""),"",IF(OR($D175='القوائم'!$A$7,$D175='القوائم'!$A$9),"لا",IF($D175='القوائم'!$A$8,IF($J175&gt;=$I175,"نعم","لا"),IF($J175&lt;=$I175,"نعم","لا"))))</f>
        <v/>
      </c>
      <c r="L175" s="14">
        <f>IF($K175="","",IF($K175="لا","نعم","لا"))</f>
        <v/>
      </c>
      <c r="M175" s="9" t="n"/>
      <c r="N175" s="16" t="n"/>
      <c r="O175" s="14">
        <f>IF(OR($N175="",$H175=""),"",IF($N175=$H175,"نعم","لا"))</f>
        <v/>
      </c>
      <c r="P175" s="9" t="n"/>
      <c r="Q175" s="9" t="n"/>
      <c r="R175" s="17" t="n"/>
      <c r="S175" s="17" t="n"/>
      <c r="T175" s="9" t="n"/>
      <c r="U175" s="12" t="n"/>
      <c r="V175" s="5">
        <f>IF($A175="","",IF($U175&lt;&gt;"","مغلق",IF($P175="",IF($L175="نعم","بانتظار المسؤول","مفتوح"),"محسوم")))</f>
        <v/>
      </c>
      <c r="W175" s="9" t="n"/>
    </row>
    <row r="176">
      <c r="A176" s="12" t="n"/>
      <c r="B176" s="9" t="n"/>
      <c r="C176" s="13" t="n"/>
      <c r="D176" s="9" t="n"/>
      <c r="E176" s="9" t="n"/>
      <c r="F176" s="12" t="n"/>
      <c r="G176" s="12" t="n"/>
      <c r="H176" s="14">
        <f>IF($F176="","",IF(COUNTIF('النسخ'!$B$5:$B$14,"&lt;="&amp;$F176)=0,"",INDEX('النسخ'!$A$5:$A$14,COUNTIF('النسخ'!$B$5:$B$14,"&lt;="&amp;$F176))))</f>
        <v/>
      </c>
      <c r="I176" s="15">
        <f>IF(OR($D176="",$H176=""),"",IF($D176='القوائم'!$A$5,INDEX('النسخ'!$C$5:$C$14,MATCH($H176,'النسخ'!$A$5:$A$14,0)),IF($D176='القوائم'!$A$6,INDEX('النسخ'!$E$5:$E$14,MATCH($H176,'النسخ'!$A$5:$A$14,0)),IF($D176='القوائم'!$A$8,INDEX('النسخ'!$F$5:$F$14,MATCH($H176,'النسخ'!$A$5:$A$14,0)),0))))</f>
        <v/>
      </c>
      <c r="J176" s="15">
        <f>IF(OR($A176="",$D176="",$F176=""),"",IF($D176='القوائم'!$A$8,IF($G176="","",$G176-$A176),IF($D176='القوائم'!$A$5,$A176-IF($H176="",$F176,IF(AND(INDEX('النسخ'!$D$5:$D$14,MATCH($H176,'النسخ'!$A$5:$A$14,0))='القوائم'!$E$6,$G176&lt;&gt;""),$G176,$F176)),IF($G176="",$A176-$F176,$A176-$G176))))</f>
        <v/>
      </c>
      <c r="K176" s="14">
        <f>IF(OR($J176="",$I176=""),"",IF(OR($D176='القوائم'!$A$7,$D176='القوائم'!$A$9),"لا",IF($D176='القوائم'!$A$8,IF($J176&gt;=$I176,"نعم","لا"),IF($J176&lt;=$I176,"نعم","لا"))))</f>
        <v/>
      </c>
      <c r="L176" s="14">
        <f>IF($K176="","",IF($K176="لا","نعم","لا"))</f>
        <v/>
      </c>
      <c r="M176" s="9" t="n"/>
      <c r="N176" s="16" t="n"/>
      <c r="O176" s="14">
        <f>IF(OR($N176="",$H176=""),"",IF($N176=$H176,"نعم","لا"))</f>
        <v/>
      </c>
      <c r="P176" s="9" t="n"/>
      <c r="Q176" s="9" t="n"/>
      <c r="R176" s="17" t="n"/>
      <c r="S176" s="17" t="n"/>
      <c r="T176" s="9" t="n"/>
      <c r="U176" s="12" t="n"/>
      <c r="V176" s="5">
        <f>IF($A176="","",IF($U176&lt;&gt;"","مغلق",IF($P176="",IF($L176="نعم","بانتظار المسؤول","مفتوح"),"محسوم")))</f>
        <v/>
      </c>
      <c r="W176" s="9" t="n"/>
    </row>
    <row r="177">
      <c r="A177" s="12" t="n"/>
      <c r="B177" s="9" t="n"/>
      <c r="C177" s="13" t="n"/>
      <c r="D177" s="9" t="n"/>
      <c r="E177" s="9" t="n"/>
      <c r="F177" s="12" t="n"/>
      <c r="G177" s="12" t="n"/>
      <c r="H177" s="14">
        <f>IF($F177="","",IF(COUNTIF('النسخ'!$B$5:$B$14,"&lt;="&amp;$F177)=0,"",INDEX('النسخ'!$A$5:$A$14,COUNTIF('النسخ'!$B$5:$B$14,"&lt;="&amp;$F177))))</f>
        <v/>
      </c>
      <c r="I177" s="15">
        <f>IF(OR($D177="",$H177=""),"",IF($D177='القوائم'!$A$5,INDEX('النسخ'!$C$5:$C$14,MATCH($H177,'النسخ'!$A$5:$A$14,0)),IF($D177='القوائم'!$A$6,INDEX('النسخ'!$E$5:$E$14,MATCH($H177,'النسخ'!$A$5:$A$14,0)),IF($D177='القوائم'!$A$8,INDEX('النسخ'!$F$5:$F$14,MATCH($H177,'النسخ'!$A$5:$A$14,0)),0))))</f>
        <v/>
      </c>
      <c r="J177" s="15">
        <f>IF(OR($A177="",$D177="",$F177=""),"",IF($D177='القوائم'!$A$8,IF($G177="","",$G177-$A177),IF($D177='القوائم'!$A$5,$A177-IF($H177="",$F177,IF(AND(INDEX('النسخ'!$D$5:$D$14,MATCH($H177,'النسخ'!$A$5:$A$14,0))='القوائم'!$E$6,$G177&lt;&gt;""),$G177,$F177)),IF($G177="",$A177-$F177,$A177-$G177))))</f>
        <v/>
      </c>
      <c r="K177" s="14">
        <f>IF(OR($J177="",$I177=""),"",IF(OR($D177='القوائم'!$A$7,$D177='القوائم'!$A$9),"لا",IF($D177='القوائم'!$A$8,IF($J177&gt;=$I177,"نعم","لا"),IF($J177&lt;=$I177,"نعم","لا"))))</f>
        <v/>
      </c>
      <c r="L177" s="14">
        <f>IF($K177="","",IF($K177="لا","نعم","لا"))</f>
        <v/>
      </c>
      <c r="M177" s="9" t="n"/>
      <c r="N177" s="16" t="n"/>
      <c r="O177" s="14">
        <f>IF(OR($N177="",$H177=""),"",IF($N177=$H177,"نعم","لا"))</f>
        <v/>
      </c>
      <c r="P177" s="9" t="n"/>
      <c r="Q177" s="9" t="n"/>
      <c r="R177" s="17" t="n"/>
      <c r="S177" s="17" t="n"/>
      <c r="T177" s="9" t="n"/>
      <c r="U177" s="12" t="n"/>
      <c r="V177" s="5">
        <f>IF($A177="","",IF($U177&lt;&gt;"","مغلق",IF($P177="",IF($L177="نعم","بانتظار المسؤول","مفتوح"),"محسوم")))</f>
        <v/>
      </c>
      <c r="W177" s="9" t="n"/>
    </row>
    <row r="178">
      <c r="A178" s="12" t="n"/>
      <c r="B178" s="9" t="n"/>
      <c r="C178" s="13" t="n"/>
      <c r="D178" s="9" t="n"/>
      <c r="E178" s="9" t="n"/>
      <c r="F178" s="12" t="n"/>
      <c r="G178" s="12" t="n"/>
      <c r="H178" s="14">
        <f>IF($F178="","",IF(COUNTIF('النسخ'!$B$5:$B$14,"&lt;="&amp;$F178)=0,"",INDEX('النسخ'!$A$5:$A$14,COUNTIF('النسخ'!$B$5:$B$14,"&lt;="&amp;$F178))))</f>
        <v/>
      </c>
      <c r="I178" s="15">
        <f>IF(OR($D178="",$H178=""),"",IF($D178='القوائم'!$A$5,INDEX('النسخ'!$C$5:$C$14,MATCH($H178,'النسخ'!$A$5:$A$14,0)),IF($D178='القوائم'!$A$6,INDEX('النسخ'!$E$5:$E$14,MATCH($H178,'النسخ'!$A$5:$A$14,0)),IF($D178='القوائم'!$A$8,INDEX('النسخ'!$F$5:$F$14,MATCH($H178,'النسخ'!$A$5:$A$14,0)),0))))</f>
        <v/>
      </c>
      <c r="J178" s="15">
        <f>IF(OR($A178="",$D178="",$F178=""),"",IF($D178='القوائم'!$A$8,IF($G178="","",$G178-$A178),IF($D178='القوائم'!$A$5,$A178-IF($H178="",$F178,IF(AND(INDEX('النسخ'!$D$5:$D$14,MATCH($H178,'النسخ'!$A$5:$A$14,0))='القوائم'!$E$6,$G178&lt;&gt;""),$G178,$F178)),IF($G178="",$A178-$F178,$A178-$G178))))</f>
        <v/>
      </c>
      <c r="K178" s="14">
        <f>IF(OR($J178="",$I178=""),"",IF(OR($D178='القوائم'!$A$7,$D178='القوائم'!$A$9),"لا",IF($D178='القوائم'!$A$8,IF($J178&gt;=$I178,"نعم","لا"),IF($J178&lt;=$I178,"نعم","لا"))))</f>
        <v/>
      </c>
      <c r="L178" s="14">
        <f>IF($K178="","",IF($K178="لا","نعم","لا"))</f>
        <v/>
      </c>
      <c r="M178" s="9" t="n"/>
      <c r="N178" s="16" t="n"/>
      <c r="O178" s="14">
        <f>IF(OR($N178="",$H178=""),"",IF($N178=$H178,"نعم","لا"))</f>
        <v/>
      </c>
      <c r="P178" s="9" t="n"/>
      <c r="Q178" s="9" t="n"/>
      <c r="R178" s="17" t="n"/>
      <c r="S178" s="17" t="n"/>
      <c r="T178" s="9" t="n"/>
      <c r="U178" s="12" t="n"/>
      <c r="V178" s="5">
        <f>IF($A178="","",IF($U178&lt;&gt;"","مغلق",IF($P178="",IF($L178="نعم","بانتظار المسؤول","مفتوح"),"محسوم")))</f>
        <v/>
      </c>
      <c r="W178" s="9" t="n"/>
    </row>
    <row r="179">
      <c r="A179" s="12" t="n"/>
      <c r="B179" s="9" t="n"/>
      <c r="C179" s="13" t="n"/>
      <c r="D179" s="9" t="n"/>
      <c r="E179" s="9" t="n"/>
      <c r="F179" s="12" t="n"/>
      <c r="G179" s="12" t="n"/>
      <c r="H179" s="14">
        <f>IF($F179="","",IF(COUNTIF('النسخ'!$B$5:$B$14,"&lt;="&amp;$F179)=0,"",INDEX('النسخ'!$A$5:$A$14,COUNTIF('النسخ'!$B$5:$B$14,"&lt;="&amp;$F179))))</f>
        <v/>
      </c>
      <c r="I179" s="15">
        <f>IF(OR($D179="",$H179=""),"",IF($D179='القوائم'!$A$5,INDEX('النسخ'!$C$5:$C$14,MATCH($H179,'النسخ'!$A$5:$A$14,0)),IF($D179='القوائم'!$A$6,INDEX('النسخ'!$E$5:$E$14,MATCH($H179,'النسخ'!$A$5:$A$14,0)),IF($D179='القوائم'!$A$8,INDEX('النسخ'!$F$5:$F$14,MATCH($H179,'النسخ'!$A$5:$A$14,0)),0))))</f>
        <v/>
      </c>
      <c r="J179" s="15">
        <f>IF(OR($A179="",$D179="",$F179=""),"",IF($D179='القوائم'!$A$8,IF($G179="","",$G179-$A179),IF($D179='القوائم'!$A$5,$A179-IF($H179="",$F179,IF(AND(INDEX('النسخ'!$D$5:$D$14,MATCH($H179,'النسخ'!$A$5:$A$14,0))='القوائم'!$E$6,$G179&lt;&gt;""),$G179,$F179)),IF($G179="",$A179-$F179,$A179-$G179))))</f>
        <v/>
      </c>
      <c r="K179" s="14">
        <f>IF(OR($J179="",$I179=""),"",IF(OR($D179='القوائم'!$A$7,$D179='القوائم'!$A$9),"لا",IF($D179='القوائم'!$A$8,IF($J179&gt;=$I179,"نعم","لا"),IF($J179&lt;=$I179,"نعم","لا"))))</f>
        <v/>
      </c>
      <c r="L179" s="14">
        <f>IF($K179="","",IF($K179="لا","نعم","لا"))</f>
        <v/>
      </c>
      <c r="M179" s="9" t="n"/>
      <c r="N179" s="16" t="n"/>
      <c r="O179" s="14">
        <f>IF(OR($N179="",$H179=""),"",IF($N179=$H179,"نعم","لا"))</f>
        <v/>
      </c>
      <c r="P179" s="9" t="n"/>
      <c r="Q179" s="9" t="n"/>
      <c r="R179" s="17" t="n"/>
      <c r="S179" s="17" t="n"/>
      <c r="T179" s="9" t="n"/>
      <c r="U179" s="12" t="n"/>
      <c r="V179" s="5">
        <f>IF($A179="","",IF($U179&lt;&gt;"","مغلق",IF($P179="",IF($L179="نعم","بانتظار المسؤول","مفتوح"),"محسوم")))</f>
        <v/>
      </c>
      <c r="W179" s="9" t="n"/>
    </row>
    <row r="180">
      <c r="A180" s="12" t="n"/>
      <c r="B180" s="9" t="n"/>
      <c r="C180" s="13" t="n"/>
      <c r="D180" s="9" t="n"/>
      <c r="E180" s="9" t="n"/>
      <c r="F180" s="12" t="n"/>
      <c r="G180" s="12" t="n"/>
      <c r="H180" s="14">
        <f>IF($F180="","",IF(COUNTIF('النسخ'!$B$5:$B$14,"&lt;="&amp;$F180)=0,"",INDEX('النسخ'!$A$5:$A$14,COUNTIF('النسخ'!$B$5:$B$14,"&lt;="&amp;$F180))))</f>
        <v/>
      </c>
      <c r="I180" s="15">
        <f>IF(OR($D180="",$H180=""),"",IF($D180='القوائم'!$A$5,INDEX('النسخ'!$C$5:$C$14,MATCH($H180,'النسخ'!$A$5:$A$14,0)),IF($D180='القوائم'!$A$6,INDEX('النسخ'!$E$5:$E$14,MATCH($H180,'النسخ'!$A$5:$A$14,0)),IF($D180='القوائم'!$A$8,INDEX('النسخ'!$F$5:$F$14,MATCH($H180,'النسخ'!$A$5:$A$14,0)),0))))</f>
        <v/>
      </c>
      <c r="J180" s="15">
        <f>IF(OR($A180="",$D180="",$F180=""),"",IF($D180='القوائم'!$A$8,IF($G180="","",$G180-$A180),IF($D180='القوائم'!$A$5,$A180-IF($H180="",$F180,IF(AND(INDEX('النسخ'!$D$5:$D$14,MATCH($H180,'النسخ'!$A$5:$A$14,0))='القوائم'!$E$6,$G180&lt;&gt;""),$G180,$F180)),IF($G180="",$A180-$F180,$A180-$G180))))</f>
        <v/>
      </c>
      <c r="K180" s="14">
        <f>IF(OR($J180="",$I180=""),"",IF(OR($D180='القوائم'!$A$7,$D180='القوائم'!$A$9),"لا",IF($D180='القوائم'!$A$8,IF($J180&gt;=$I180,"نعم","لا"),IF($J180&lt;=$I180,"نعم","لا"))))</f>
        <v/>
      </c>
      <c r="L180" s="14">
        <f>IF($K180="","",IF($K180="لا","نعم","لا"))</f>
        <v/>
      </c>
      <c r="M180" s="9" t="n"/>
      <c r="N180" s="16" t="n"/>
      <c r="O180" s="14">
        <f>IF(OR($N180="",$H180=""),"",IF($N180=$H180,"نعم","لا"))</f>
        <v/>
      </c>
      <c r="P180" s="9" t="n"/>
      <c r="Q180" s="9" t="n"/>
      <c r="R180" s="17" t="n"/>
      <c r="S180" s="17" t="n"/>
      <c r="T180" s="9" t="n"/>
      <c r="U180" s="12" t="n"/>
      <c r="V180" s="5">
        <f>IF($A180="","",IF($U180&lt;&gt;"","مغلق",IF($P180="",IF($L180="نعم","بانتظار المسؤول","مفتوح"),"محسوم")))</f>
        <v/>
      </c>
      <c r="W180" s="9" t="n"/>
    </row>
    <row r="181">
      <c r="A181" s="12" t="n"/>
      <c r="B181" s="9" t="n"/>
      <c r="C181" s="13" t="n"/>
      <c r="D181" s="9" t="n"/>
      <c r="E181" s="9" t="n"/>
      <c r="F181" s="12" t="n"/>
      <c r="G181" s="12" t="n"/>
      <c r="H181" s="14">
        <f>IF($F181="","",IF(COUNTIF('النسخ'!$B$5:$B$14,"&lt;="&amp;$F181)=0,"",INDEX('النسخ'!$A$5:$A$14,COUNTIF('النسخ'!$B$5:$B$14,"&lt;="&amp;$F181))))</f>
        <v/>
      </c>
      <c r="I181" s="15">
        <f>IF(OR($D181="",$H181=""),"",IF($D181='القوائم'!$A$5,INDEX('النسخ'!$C$5:$C$14,MATCH($H181,'النسخ'!$A$5:$A$14,0)),IF($D181='القوائم'!$A$6,INDEX('النسخ'!$E$5:$E$14,MATCH($H181,'النسخ'!$A$5:$A$14,0)),IF($D181='القوائم'!$A$8,INDEX('النسخ'!$F$5:$F$14,MATCH($H181,'النسخ'!$A$5:$A$14,0)),0))))</f>
        <v/>
      </c>
      <c r="J181" s="15">
        <f>IF(OR($A181="",$D181="",$F181=""),"",IF($D181='القوائم'!$A$8,IF($G181="","",$G181-$A181),IF($D181='القوائم'!$A$5,$A181-IF($H181="",$F181,IF(AND(INDEX('النسخ'!$D$5:$D$14,MATCH($H181,'النسخ'!$A$5:$A$14,0))='القوائم'!$E$6,$G181&lt;&gt;""),$G181,$F181)),IF($G181="",$A181-$F181,$A181-$G181))))</f>
        <v/>
      </c>
      <c r="K181" s="14">
        <f>IF(OR($J181="",$I181=""),"",IF(OR($D181='القوائم'!$A$7,$D181='القوائم'!$A$9),"لا",IF($D181='القوائم'!$A$8,IF($J181&gt;=$I181,"نعم","لا"),IF($J181&lt;=$I181,"نعم","لا"))))</f>
        <v/>
      </c>
      <c r="L181" s="14">
        <f>IF($K181="","",IF($K181="لا","نعم","لا"))</f>
        <v/>
      </c>
      <c r="M181" s="9" t="n"/>
      <c r="N181" s="16" t="n"/>
      <c r="O181" s="14">
        <f>IF(OR($N181="",$H181=""),"",IF($N181=$H181,"نعم","لا"))</f>
        <v/>
      </c>
      <c r="P181" s="9" t="n"/>
      <c r="Q181" s="9" t="n"/>
      <c r="R181" s="17" t="n"/>
      <c r="S181" s="17" t="n"/>
      <c r="T181" s="9" t="n"/>
      <c r="U181" s="12" t="n"/>
      <c r="V181" s="5">
        <f>IF($A181="","",IF($U181&lt;&gt;"","مغلق",IF($P181="",IF($L181="نعم","بانتظار المسؤول","مفتوح"),"محسوم")))</f>
        <v/>
      </c>
      <c r="W181" s="9" t="n"/>
    </row>
    <row r="182">
      <c r="A182" s="12" t="n"/>
      <c r="B182" s="9" t="n"/>
      <c r="C182" s="13" t="n"/>
      <c r="D182" s="9" t="n"/>
      <c r="E182" s="9" t="n"/>
      <c r="F182" s="12" t="n"/>
      <c r="G182" s="12" t="n"/>
      <c r="H182" s="14">
        <f>IF($F182="","",IF(COUNTIF('النسخ'!$B$5:$B$14,"&lt;="&amp;$F182)=0,"",INDEX('النسخ'!$A$5:$A$14,COUNTIF('النسخ'!$B$5:$B$14,"&lt;="&amp;$F182))))</f>
        <v/>
      </c>
      <c r="I182" s="15">
        <f>IF(OR($D182="",$H182=""),"",IF($D182='القوائم'!$A$5,INDEX('النسخ'!$C$5:$C$14,MATCH($H182,'النسخ'!$A$5:$A$14,0)),IF($D182='القوائم'!$A$6,INDEX('النسخ'!$E$5:$E$14,MATCH($H182,'النسخ'!$A$5:$A$14,0)),IF($D182='القوائم'!$A$8,INDEX('النسخ'!$F$5:$F$14,MATCH($H182,'النسخ'!$A$5:$A$14,0)),0))))</f>
        <v/>
      </c>
      <c r="J182" s="15">
        <f>IF(OR($A182="",$D182="",$F182=""),"",IF($D182='القوائم'!$A$8,IF($G182="","",$G182-$A182),IF($D182='القوائم'!$A$5,$A182-IF($H182="",$F182,IF(AND(INDEX('النسخ'!$D$5:$D$14,MATCH($H182,'النسخ'!$A$5:$A$14,0))='القوائم'!$E$6,$G182&lt;&gt;""),$G182,$F182)),IF($G182="",$A182-$F182,$A182-$G182))))</f>
        <v/>
      </c>
      <c r="K182" s="14">
        <f>IF(OR($J182="",$I182=""),"",IF(OR($D182='القوائم'!$A$7,$D182='القوائم'!$A$9),"لا",IF($D182='القوائم'!$A$8,IF($J182&gt;=$I182,"نعم","لا"),IF($J182&lt;=$I182,"نعم","لا"))))</f>
        <v/>
      </c>
      <c r="L182" s="14">
        <f>IF($K182="","",IF($K182="لا","نعم","لا"))</f>
        <v/>
      </c>
      <c r="M182" s="9" t="n"/>
      <c r="N182" s="16" t="n"/>
      <c r="O182" s="14">
        <f>IF(OR($N182="",$H182=""),"",IF($N182=$H182,"نعم","لا"))</f>
        <v/>
      </c>
      <c r="P182" s="9" t="n"/>
      <c r="Q182" s="9" t="n"/>
      <c r="R182" s="17" t="n"/>
      <c r="S182" s="17" t="n"/>
      <c r="T182" s="9" t="n"/>
      <c r="U182" s="12" t="n"/>
      <c r="V182" s="5">
        <f>IF($A182="","",IF($U182&lt;&gt;"","مغلق",IF($P182="",IF($L182="نعم","بانتظار المسؤول","مفتوح"),"محسوم")))</f>
        <v/>
      </c>
      <c r="W182" s="9" t="n"/>
    </row>
    <row r="183">
      <c r="A183" s="12" t="n"/>
      <c r="B183" s="9" t="n"/>
      <c r="C183" s="13" t="n"/>
      <c r="D183" s="9" t="n"/>
      <c r="E183" s="9" t="n"/>
      <c r="F183" s="12" t="n"/>
      <c r="G183" s="12" t="n"/>
      <c r="H183" s="14">
        <f>IF($F183="","",IF(COUNTIF('النسخ'!$B$5:$B$14,"&lt;="&amp;$F183)=0,"",INDEX('النسخ'!$A$5:$A$14,COUNTIF('النسخ'!$B$5:$B$14,"&lt;="&amp;$F183))))</f>
        <v/>
      </c>
      <c r="I183" s="15">
        <f>IF(OR($D183="",$H183=""),"",IF($D183='القوائم'!$A$5,INDEX('النسخ'!$C$5:$C$14,MATCH($H183,'النسخ'!$A$5:$A$14,0)),IF($D183='القوائم'!$A$6,INDEX('النسخ'!$E$5:$E$14,MATCH($H183,'النسخ'!$A$5:$A$14,0)),IF($D183='القوائم'!$A$8,INDEX('النسخ'!$F$5:$F$14,MATCH($H183,'النسخ'!$A$5:$A$14,0)),0))))</f>
        <v/>
      </c>
      <c r="J183" s="15">
        <f>IF(OR($A183="",$D183="",$F183=""),"",IF($D183='القوائم'!$A$8,IF($G183="","",$G183-$A183),IF($D183='القوائم'!$A$5,$A183-IF($H183="",$F183,IF(AND(INDEX('النسخ'!$D$5:$D$14,MATCH($H183,'النسخ'!$A$5:$A$14,0))='القوائم'!$E$6,$G183&lt;&gt;""),$G183,$F183)),IF($G183="",$A183-$F183,$A183-$G183))))</f>
        <v/>
      </c>
      <c r="K183" s="14">
        <f>IF(OR($J183="",$I183=""),"",IF(OR($D183='القوائم'!$A$7,$D183='القوائم'!$A$9),"لا",IF($D183='القوائم'!$A$8,IF($J183&gt;=$I183,"نعم","لا"),IF($J183&lt;=$I183,"نعم","لا"))))</f>
        <v/>
      </c>
      <c r="L183" s="14">
        <f>IF($K183="","",IF($K183="لا","نعم","لا"))</f>
        <v/>
      </c>
      <c r="M183" s="9" t="n"/>
      <c r="N183" s="16" t="n"/>
      <c r="O183" s="14">
        <f>IF(OR($N183="",$H183=""),"",IF($N183=$H183,"نعم","لا"))</f>
        <v/>
      </c>
      <c r="P183" s="9" t="n"/>
      <c r="Q183" s="9" t="n"/>
      <c r="R183" s="17" t="n"/>
      <c r="S183" s="17" t="n"/>
      <c r="T183" s="9" t="n"/>
      <c r="U183" s="12" t="n"/>
      <c r="V183" s="5">
        <f>IF($A183="","",IF($U183&lt;&gt;"","مغلق",IF($P183="",IF($L183="نعم","بانتظار المسؤول","مفتوح"),"محسوم")))</f>
        <v/>
      </c>
      <c r="W183" s="9" t="n"/>
    </row>
    <row r="184">
      <c r="A184" s="12" t="n"/>
      <c r="B184" s="9" t="n"/>
      <c r="C184" s="13" t="n"/>
      <c r="D184" s="9" t="n"/>
      <c r="E184" s="9" t="n"/>
      <c r="F184" s="12" t="n"/>
      <c r="G184" s="12" t="n"/>
      <c r="H184" s="14">
        <f>IF($F184="","",IF(COUNTIF('النسخ'!$B$5:$B$14,"&lt;="&amp;$F184)=0,"",INDEX('النسخ'!$A$5:$A$14,COUNTIF('النسخ'!$B$5:$B$14,"&lt;="&amp;$F184))))</f>
        <v/>
      </c>
      <c r="I184" s="15">
        <f>IF(OR($D184="",$H184=""),"",IF($D184='القوائم'!$A$5,INDEX('النسخ'!$C$5:$C$14,MATCH($H184,'النسخ'!$A$5:$A$14,0)),IF($D184='القوائم'!$A$6,INDEX('النسخ'!$E$5:$E$14,MATCH($H184,'النسخ'!$A$5:$A$14,0)),IF($D184='القوائم'!$A$8,INDEX('النسخ'!$F$5:$F$14,MATCH($H184,'النسخ'!$A$5:$A$14,0)),0))))</f>
        <v/>
      </c>
      <c r="J184" s="15">
        <f>IF(OR($A184="",$D184="",$F184=""),"",IF($D184='القوائم'!$A$8,IF($G184="","",$G184-$A184),IF($D184='القوائم'!$A$5,$A184-IF($H184="",$F184,IF(AND(INDEX('النسخ'!$D$5:$D$14,MATCH($H184,'النسخ'!$A$5:$A$14,0))='القوائم'!$E$6,$G184&lt;&gt;""),$G184,$F184)),IF($G184="",$A184-$F184,$A184-$G184))))</f>
        <v/>
      </c>
      <c r="K184" s="14">
        <f>IF(OR($J184="",$I184=""),"",IF(OR($D184='القوائم'!$A$7,$D184='القوائم'!$A$9),"لا",IF($D184='القوائم'!$A$8,IF($J184&gt;=$I184,"نعم","لا"),IF($J184&lt;=$I184,"نعم","لا"))))</f>
        <v/>
      </c>
      <c r="L184" s="14">
        <f>IF($K184="","",IF($K184="لا","نعم","لا"))</f>
        <v/>
      </c>
      <c r="M184" s="9" t="n"/>
      <c r="N184" s="16" t="n"/>
      <c r="O184" s="14">
        <f>IF(OR($N184="",$H184=""),"",IF($N184=$H184,"نعم","لا"))</f>
        <v/>
      </c>
      <c r="P184" s="9" t="n"/>
      <c r="Q184" s="9" t="n"/>
      <c r="R184" s="17" t="n"/>
      <c r="S184" s="17" t="n"/>
      <c r="T184" s="9" t="n"/>
      <c r="U184" s="12" t="n"/>
      <c r="V184" s="5">
        <f>IF($A184="","",IF($U184&lt;&gt;"","مغلق",IF($P184="",IF($L184="نعم","بانتظار المسؤول","مفتوح"),"محسوم")))</f>
        <v/>
      </c>
      <c r="W184" s="9" t="n"/>
    </row>
    <row r="185">
      <c r="A185" s="12" t="n"/>
      <c r="B185" s="9" t="n"/>
      <c r="C185" s="13" t="n"/>
      <c r="D185" s="9" t="n"/>
      <c r="E185" s="9" t="n"/>
      <c r="F185" s="12" t="n"/>
      <c r="G185" s="12" t="n"/>
      <c r="H185" s="14">
        <f>IF($F185="","",IF(COUNTIF('النسخ'!$B$5:$B$14,"&lt;="&amp;$F185)=0,"",INDEX('النسخ'!$A$5:$A$14,COUNTIF('النسخ'!$B$5:$B$14,"&lt;="&amp;$F185))))</f>
        <v/>
      </c>
      <c r="I185" s="15">
        <f>IF(OR($D185="",$H185=""),"",IF($D185='القوائم'!$A$5,INDEX('النسخ'!$C$5:$C$14,MATCH($H185,'النسخ'!$A$5:$A$14,0)),IF($D185='القوائم'!$A$6,INDEX('النسخ'!$E$5:$E$14,MATCH($H185,'النسخ'!$A$5:$A$14,0)),IF($D185='القوائم'!$A$8,INDEX('النسخ'!$F$5:$F$14,MATCH($H185,'النسخ'!$A$5:$A$14,0)),0))))</f>
        <v/>
      </c>
      <c r="J185" s="15">
        <f>IF(OR($A185="",$D185="",$F185=""),"",IF($D185='القوائم'!$A$8,IF($G185="","",$G185-$A185),IF($D185='القوائم'!$A$5,$A185-IF($H185="",$F185,IF(AND(INDEX('النسخ'!$D$5:$D$14,MATCH($H185,'النسخ'!$A$5:$A$14,0))='القوائم'!$E$6,$G185&lt;&gt;""),$G185,$F185)),IF($G185="",$A185-$F185,$A185-$G185))))</f>
        <v/>
      </c>
      <c r="K185" s="14">
        <f>IF(OR($J185="",$I185=""),"",IF(OR($D185='القوائم'!$A$7,$D185='القوائم'!$A$9),"لا",IF($D185='القوائم'!$A$8,IF($J185&gt;=$I185,"نعم","لا"),IF($J185&lt;=$I185,"نعم","لا"))))</f>
        <v/>
      </c>
      <c r="L185" s="14">
        <f>IF($K185="","",IF($K185="لا","نعم","لا"))</f>
        <v/>
      </c>
      <c r="M185" s="9" t="n"/>
      <c r="N185" s="16" t="n"/>
      <c r="O185" s="14">
        <f>IF(OR($N185="",$H185=""),"",IF($N185=$H185,"نعم","لا"))</f>
        <v/>
      </c>
      <c r="P185" s="9" t="n"/>
      <c r="Q185" s="9" t="n"/>
      <c r="R185" s="17" t="n"/>
      <c r="S185" s="17" t="n"/>
      <c r="T185" s="9" t="n"/>
      <c r="U185" s="12" t="n"/>
      <c r="V185" s="5">
        <f>IF($A185="","",IF($U185&lt;&gt;"","مغلق",IF($P185="",IF($L185="نعم","بانتظار المسؤول","مفتوح"),"محسوم")))</f>
        <v/>
      </c>
      <c r="W185" s="9" t="n"/>
    </row>
    <row r="186">
      <c r="A186" s="12" t="n"/>
      <c r="B186" s="9" t="n"/>
      <c r="C186" s="13" t="n"/>
      <c r="D186" s="9" t="n"/>
      <c r="E186" s="9" t="n"/>
      <c r="F186" s="12" t="n"/>
      <c r="G186" s="12" t="n"/>
      <c r="H186" s="14">
        <f>IF($F186="","",IF(COUNTIF('النسخ'!$B$5:$B$14,"&lt;="&amp;$F186)=0,"",INDEX('النسخ'!$A$5:$A$14,COUNTIF('النسخ'!$B$5:$B$14,"&lt;="&amp;$F186))))</f>
        <v/>
      </c>
      <c r="I186" s="15">
        <f>IF(OR($D186="",$H186=""),"",IF($D186='القوائم'!$A$5,INDEX('النسخ'!$C$5:$C$14,MATCH($H186,'النسخ'!$A$5:$A$14,0)),IF($D186='القوائم'!$A$6,INDEX('النسخ'!$E$5:$E$14,MATCH($H186,'النسخ'!$A$5:$A$14,0)),IF($D186='القوائم'!$A$8,INDEX('النسخ'!$F$5:$F$14,MATCH($H186,'النسخ'!$A$5:$A$14,0)),0))))</f>
        <v/>
      </c>
      <c r="J186" s="15">
        <f>IF(OR($A186="",$D186="",$F186=""),"",IF($D186='القوائم'!$A$8,IF($G186="","",$G186-$A186),IF($D186='القوائم'!$A$5,$A186-IF($H186="",$F186,IF(AND(INDEX('النسخ'!$D$5:$D$14,MATCH($H186,'النسخ'!$A$5:$A$14,0))='القوائم'!$E$6,$G186&lt;&gt;""),$G186,$F186)),IF($G186="",$A186-$F186,$A186-$G186))))</f>
        <v/>
      </c>
      <c r="K186" s="14">
        <f>IF(OR($J186="",$I186=""),"",IF(OR($D186='القوائم'!$A$7,$D186='القوائم'!$A$9),"لا",IF($D186='القوائم'!$A$8,IF($J186&gt;=$I186,"نعم","لا"),IF($J186&lt;=$I186,"نعم","لا"))))</f>
        <v/>
      </c>
      <c r="L186" s="14">
        <f>IF($K186="","",IF($K186="لا","نعم","لا"))</f>
        <v/>
      </c>
      <c r="M186" s="9" t="n"/>
      <c r="N186" s="16" t="n"/>
      <c r="O186" s="14">
        <f>IF(OR($N186="",$H186=""),"",IF($N186=$H186,"نعم","لا"))</f>
        <v/>
      </c>
      <c r="P186" s="9" t="n"/>
      <c r="Q186" s="9" t="n"/>
      <c r="R186" s="17" t="n"/>
      <c r="S186" s="17" t="n"/>
      <c r="T186" s="9" t="n"/>
      <c r="U186" s="12" t="n"/>
      <c r="V186" s="5">
        <f>IF($A186="","",IF($U186&lt;&gt;"","مغلق",IF($P186="",IF($L186="نعم","بانتظار المسؤول","مفتوح"),"محسوم")))</f>
        <v/>
      </c>
      <c r="W186" s="9" t="n"/>
    </row>
    <row r="187">
      <c r="A187" s="12" t="n"/>
      <c r="B187" s="9" t="n"/>
      <c r="C187" s="13" t="n"/>
      <c r="D187" s="9" t="n"/>
      <c r="E187" s="9" t="n"/>
      <c r="F187" s="12" t="n"/>
      <c r="G187" s="12" t="n"/>
      <c r="H187" s="14">
        <f>IF($F187="","",IF(COUNTIF('النسخ'!$B$5:$B$14,"&lt;="&amp;$F187)=0,"",INDEX('النسخ'!$A$5:$A$14,COUNTIF('النسخ'!$B$5:$B$14,"&lt;="&amp;$F187))))</f>
        <v/>
      </c>
      <c r="I187" s="15">
        <f>IF(OR($D187="",$H187=""),"",IF($D187='القوائم'!$A$5,INDEX('النسخ'!$C$5:$C$14,MATCH($H187,'النسخ'!$A$5:$A$14,0)),IF($D187='القوائم'!$A$6,INDEX('النسخ'!$E$5:$E$14,MATCH($H187,'النسخ'!$A$5:$A$14,0)),IF($D187='القوائم'!$A$8,INDEX('النسخ'!$F$5:$F$14,MATCH($H187,'النسخ'!$A$5:$A$14,0)),0))))</f>
        <v/>
      </c>
      <c r="J187" s="15">
        <f>IF(OR($A187="",$D187="",$F187=""),"",IF($D187='القوائم'!$A$8,IF($G187="","",$G187-$A187),IF($D187='القوائم'!$A$5,$A187-IF($H187="",$F187,IF(AND(INDEX('النسخ'!$D$5:$D$14,MATCH($H187,'النسخ'!$A$5:$A$14,0))='القوائم'!$E$6,$G187&lt;&gt;""),$G187,$F187)),IF($G187="",$A187-$F187,$A187-$G187))))</f>
        <v/>
      </c>
      <c r="K187" s="14">
        <f>IF(OR($J187="",$I187=""),"",IF(OR($D187='القوائم'!$A$7,$D187='القوائم'!$A$9),"لا",IF($D187='القوائم'!$A$8,IF($J187&gt;=$I187,"نعم","لا"),IF($J187&lt;=$I187,"نعم","لا"))))</f>
        <v/>
      </c>
      <c r="L187" s="14">
        <f>IF($K187="","",IF($K187="لا","نعم","لا"))</f>
        <v/>
      </c>
      <c r="M187" s="9" t="n"/>
      <c r="N187" s="16" t="n"/>
      <c r="O187" s="14">
        <f>IF(OR($N187="",$H187=""),"",IF($N187=$H187,"نعم","لا"))</f>
        <v/>
      </c>
      <c r="P187" s="9" t="n"/>
      <c r="Q187" s="9" t="n"/>
      <c r="R187" s="17" t="n"/>
      <c r="S187" s="17" t="n"/>
      <c r="T187" s="9" t="n"/>
      <c r="U187" s="12" t="n"/>
      <c r="V187" s="5">
        <f>IF($A187="","",IF($U187&lt;&gt;"","مغلق",IF($P187="",IF($L187="نعم","بانتظار المسؤول","مفتوح"),"محسوم")))</f>
        <v/>
      </c>
      <c r="W187" s="9" t="n"/>
    </row>
    <row r="188">
      <c r="A188" s="12" t="n"/>
      <c r="B188" s="9" t="n"/>
      <c r="C188" s="13" t="n"/>
      <c r="D188" s="9" t="n"/>
      <c r="E188" s="9" t="n"/>
      <c r="F188" s="12" t="n"/>
      <c r="G188" s="12" t="n"/>
      <c r="H188" s="14">
        <f>IF($F188="","",IF(COUNTIF('النسخ'!$B$5:$B$14,"&lt;="&amp;$F188)=0,"",INDEX('النسخ'!$A$5:$A$14,COUNTIF('النسخ'!$B$5:$B$14,"&lt;="&amp;$F188))))</f>
        <v/>
      </c>
      <c r="I188" s="15">
        <f>IF(OR($D188="",$H188=""),"",IF($D188='القوائم'!$A$5,INDEX('النسخ'!$C$5:$C$14,MATCH($H188,'النسخ'!$A$5:$A$14,0)),IF($D188='القوائم'!$A$6,INDEX('النسخ'!$E$5:$E$14,MATCH($H188,'النسخ'!$A$5:$A$14,0)),IF($D188='القوائم'!$A$8,INDEX('النسخ'!$F$5:$F$14,MATCH($H188,'النسخ'!$A$5:$A$14,0)),0))))</f>
        <v/>
      </c>
      <c r="J188" s="15">
        <f>IF(OR($A188="",$D188="",$F188=""),"",IF($D188='القوائم'!$A$8,IF($G188="","",$G188-$A188),IF($D188='القوائم'!$A$5,$A188-IF($H188="",$F188,IF(AND(INDEX('النسخ'!$D$5:$D$14,MATCH($H188,'النسخ'!$A$5:$A$14,0))='القوائم'!$E$6,$G188&lt;&gt;""),$G188,$F188)),IF($G188="",$A188-$F188,$A188-$G188))))</f>
        <v/>
      </c>
      <c r="K188" s="14">
        <f>IF(OR($J188="",$I188=""),"",IF(OR($D188='القوائم'!$A$7,$D188='القوائم'!$A$9),"لا",IF($D188='القوائم'!$A$8,IF($J188&gt;=$I188,"نعم","لا"),IF($J188&lt;=$I188,"نعم","لا"))))</f>
        <v/>
      </c>
      <c r="L188" s="14">
        <f>IF($K188="","",IF($K188="لا","نعم","لا"))</f>
        <v/>
      </c>
      <c r="M188" s="9" t="n"/>
      <c r="N188" s="16" t="n"/>
      <c r="O188" s="14">
        <f>IF(OR($N188="",$H188=""),"",IF($N188=$H188,"نعم","لا"))</f>
        <v/>
      </c>
      <c r="P188" s="9" t="n"/>
      <c r="Q188" s="9" t="n"/>
      <c r="R188" s="17" t="n"/>
      <c r="S188" s="17" t="n"/>
      <c r="T188" s="9" t="n"/>
      <c r="U188" s="12" t="n"/>
      <c r="V188" s="5">
        <f>IF($A188="","",IF($U188&lt;&gt;"","مغلق",IF($P188="",IF($L188="نعم","بانتظار المسؤول","مفتوح"),"محسوم")))</f>
        <v/>
      </c>
      <c r="W188" s="9" t="n"/>
    </row>
    <row r="189">
      <c r="A189" s="12" t="n"/>
      <c r="B189" s="9" t="n"/>
      <c r="C189" s="13" t="n"/>
      <c r="D189" s="9" t="n"/>
      <c r="E189" s="9" t="n"/>
      <c r="F189" s="12" t="n"/>
      <c r="G189" s="12" t="n"/>
      <c r="H189" s="14">
        <f>IF($F189="","",IF(COUNTIF('النسخ'!$B$5:$B$14,"&lt;="&amp;$F189)=0,"",INDEX('النسخ'!$A$5:$A$14,COUNTIF('النسخ'!$B$5:$B$14,"&lt;="&amp;$F189))))</f>
        <v/>
      </c>
      <c r="I189" s="15">
        <f>IF(OR($D189="",$H189=""),"",IF($D189='القوائم'!$A$5,INDEX('النسخ'!$C$5:$C$14,MATCH($H189,'النسخ'!$A$5:$A$14,0)),IF($D189='القوائم'!$A$6,INDEX('النسخ'!$E$5:$E$14,MATCH($H189,'النسخ'!$A$5:$A$14,0)),IF($D189='القوائم'!$A$8,INDEX('النسخ'!$F$5:$F$14,MATCH($H189,'النسخ'!$A$5:$A$14,0)),0))))</f>
        <v/>
      </c>
      <c r="J189" s="15">
        <f>IF(OR($A189="",$D189="",$F189=""),"",IF($D189='القوائم'!$A$8,IF($G189="","",$G189-$A189),IF($D189='القوائم'!$A$5,$A189-IF($H189="",$F189,IF(AND(INDEX('النسخ'!$D$5:$D$14,MATCH($H189,'النسخ'!$A$5:$A$14,0))='القوائم'!$E$6,$G189&lt;&gt;""),$G189,$F189)),IF($G189="",$A189-$F189,$A189-$G189))))</f>
        <v/>
      </c>
      <c r="K189" s="14">
        <f>IF(OR($J189="",$I189=""),"",IF(OR($D189='القوائم'!$A$7,$D189='القوائم'!$A$9),"لا",IF($D189='القوائم'!$A$8,IF($J189&gt;=$I189,"نعم","لا"),IF($J189&lt;=$I189,"نعم","لا"))))</f>
        <v/>
      </c>
      <c r="L189" s="14">
        <f>IF($K189="","",IF($K189="لا","نعم","لا"))</f>
        <v/>
      </c>
      <c r="M189" s="9" t="n"/>
      <c r="N189" s="16" t="n"/>
      <c r="O189" s="14">
        <f>IF(OR($N189="",$H189=""),"",IF($N189=$H189,"نعم","لا"))</f>
        <v/>
      </c>
      <c r="P189" s="9" t="n"/>
      <c r="Q189" s="9" t="n"/>
      <c r="R189" s="17" t="n"/>
      <c r="S189" s="17" t="n"/>
      <c r="T189" s="9" t="n"/>
      <c r="U189" s="12" t="n"/>
      <c r="V189" s="5">
        <f>IF($A189="","",IF($U189&lt;&gt;"","مغلق",IF($P189="",IF($L189="نعم","بانتظار المسؤول","مفتوح"),"محسوم")))</f>
        <v/>
      </c>
      <c r="W189" s="9" t="n"/>
    </row>
    <row r="190">
      <c r="A190" s="12" t="n"/>
      <c r="B190" s="9" t="n"/>
      <c r="C190" s="13" t="n"/>
      <c r="D190" s="9" t="n"/>
      <c r="E190" s="9" t="n"/>
      <c r="F190" s="12" t="n"/>
      <c r="G190" s="12" t="n"/>
      <c r="H190" s="14">
        <f>IF($F190="","",IF(COUNTIF('النسخ'!$B$5:$B$14,"&lt;="&amp;$F190)=0,"",INDEX('النسخ'!$A$5:$A$14,COUNTIF('النسخ'!$B$5:$B$14,"&lt;="&amp;$F190))))</f>
        <v/>
      </c>
      <c r="I190" s="15">
        <f>IF(OR($D190="",$H190=""),"",IF($D190='القوائم'!$A$5,INDEX('النسخ'!$C$5:$C$14,MATCH($H190,'النسخ'!$A$5:$A$14,0)),IF($D190='القوائم'!$A$6,INDEX('النسخ'!$E$5:$E$14,MATCH($H190,'النسخ'!$A$5:$A$14,0)),IF($D190='القوائم'!$A$8,INDEX('النسخ'!$F$5:$F$14,MATCH($H190,'النسخ'!$A$5:$A$14,0)),0))))</f>
        <v/>
      </c>
      <c r="J190" s="15">
        <f>IF(OR($A190="",$D190="",$F190=""),"",IF($D190='القوائم'!$A$8,IF($G190="","",$G190-$A190),IF($D190='القوائم'!$A$5,$A190-IF($H190="",$F190,IF(AND(INDEX('النسخ'!$D$5:$D$14,MATCH($H190,'النسخ'!$A$5:$A$14,0))='القوائم'!$E$6,$G190&lt;&gt;""),$G190,$F190)),IF($G190="",$A190-$F190,$A190-$G190))))</f>
        <v/>
      </c>
      <c r="K190" s="14">
        <f>IF(OR($J190="",$I190=""),"",IF(OR($D190='القوائم'!$A$7,$D190='القوائم'!$A$9),"لا",IF($D190='القوائم'!$A$8,IF($J190&gt;=$I190,"نعم","لا"),IF($J190&lt;=$I190,"نعم","لا"))))</f>
        <v/>
      </c>
      <c r="L190" s="14">
        <f>IF($K190="","",IF($K190="لا","نعم","لا"))</f>
        <v/>
      </c>
      <c r="M190" s="9" t="n"/>
      <c r="N190" s="16" t="n"/>
      <c r="O190" s="14">
        <f>IF(OR($N190="",$H190=""),"",IF($N190=$H190,"نعم","لا"))</f>
        <v/>
      </c>
      <c r="P190" s="9" t="n"/>
      <c r="Q190" s="9" t="n"/>
      <c r="R190" s="17" t="n"/>
      <c r="S190" s="17" t="n"/>
      <c r="T190" s="9" t="n"/>
      <c r="U190" s="12" t="n"/>
      <c r="V190" s="5">
        <f>IF($A190="","",IF($U190&lt;&gt;"","مغلق",IF($P190="",IF($L190="نعم","بانتظار المسؤول","مفتوح"),"محسوم")))</f>
        <v/>
      </c>
      <c r="W190" s="9" t="n"/>
    </row>
    <row r="191">
      <c r="A191" s="12" t="n"/>
      <c r="B191" s="9" t="n"/>
      <c r="C191" s="13" t="n"/>
      <c r="D191" s="9" t="n"/>
      <c r="E191" s="9" t="n"/>
      <c r="F191" s="12" t="n"/>
      <c r="G191" s="12" t="n"/>
      <c r="H191" s="14">
        <f>IF($F191="","",IF(COUNTIF('النسخ'!$B$5:$B$14,"&lt;="&amp;$F191)=0,"",INDEX('النسخ'!$A$5:$A$14,COUNTIF('النسخ'!$B$5:$B$14,"&lt;="&amp;$F191))))</f>
        <v/>
      </c>
      <c r="I191" s="15">
        <f>IF(OR($D191="",$H191=""),"",IF($D191='القوائم'!$A$5,INDEX('النسخ'!$C$5:$C$14,MATCH($H191,'النسخ'!$A$5:$A$14,0)),IF($D191='القوائم'!$A$6,INDEX('النسخ'!$E$5:$E$14,MATCH($H191,'النسخ'!$A$5:$A$14,0)),IF($D191='القوائم'!$A$8,INDEX('النسخ'!$F$5:$F$14,MATCH($H191,'النسخ'!$A$5:$A$14,0)),0))))</f>
        <v/>
      </c>
      <c r="J191" s="15">
        <f>IF(OR($A191="",$D191="",$F191=""),"",IF($D191='القوائم'!$A$8,IF($G191="","",$G191-$A191),IF($D191='القوائم'!$A$5,$A191-IF($H191="",$F191,IF(AND(INDEX('النسخ'!$D$5:$D$14,MATCH($H191,'النسخ'!$A$5:$A$14,0))='القوائم'!$E$6,$G191&lt;&gt;""),$G191,$F191)),IF($G191="",$A191-$F191,$A191-$G191))))</f>
        <v/>
      </c>
      <c r="K191" s="14">
        <f>IF(OR($J191="",$I191=""),"",IF(OR($D191='القوائم'!$A$7,$D191='القوائم'!$A$9),"لا",IF($D191='القوائم'!$A$8,IF($J191&gt;=$I191,"نعم","لا"),IF($J191&lt;=$I191,"نعم","لا"))))</f>
        <v/>
      </c>
      <c r="L191" s="14">
        <f>IF($K191="","",IF($K191="لا","نعم","لا"))</f>
        <v/>
      </c>
      <c r="M191" s="9" t="n"/>
      <c r="N191" s="16" t="n"/>
      <c r="O191" s="14">
        <f>IF(OR($N191="",$H191=""),"",IF($N191=$H191,"نعم","لا"))</f>
        <v/>
      </c>
      <c r="P191" s="9" t="n"/>
      <c r="Q191" s="9" t="n"/>
      <c r="R191" s="17" t="n"/>
      <c r="S191" s="17" t="n"/>
      <c r="T191" s="9" t="n"/>
      <c r="U191" s="12" t="n"/>
      <c r="V191" s="5">
        <f>IF($A191="","",IF($U191&lt;&gt;"","مغلق",IF($P191="",IF($L191="نعم","بانتظار المسؤول","مفتوح"),"محسوم")))</f>
        <v/>
      </c>
      <c r="W191" s="9" t="n"/>
    </row>
    <row r="192">
      <c r="A192" s="12" t="n"/>
      <c r="B192" s="9" t="n"/>
      <c r="C192" s="13" t="n"/>
      <c r="D192" s="9" t="n"/>
      <c r="E192" s="9" t="n"/>
      <c r="F192" s="12" t="n"/>
      <c r="G192" s="12" t="n"/>
      <c r="H192" s="14">
        <f>IF($F192="","",IF(COUNTIF('النسخ'!$B$5:$B$14,"&lt;="&amp;$F192)=0,"",INDEX('النسخ'!$A$5:$A$14,COUNTIF('النسخ'!$B$5:$B$14,"&lt;="&amp;$F192))))</f>
        <v/>
      </c>
      <c r="I192" s="15">
        <f>IF(OR($D192="",$H192=""),"",IF($D192='القوائم'!$A$5,INDEX('النسخ'!$C$5:$C$14,MATCH($H192,'النسخ'!$A$5:$A$14,0)),IF($D192='القوائم'!$A$6,INDEX('النسخ'!$E$5:$E$14,MATCH($H192,'النسخ'!$A$5:$A$14,0)),IF($D192='القوائم'!$A$8,INDEX('النسخ'!$F$5:$F$14,MATCH($H192,'النسخ'!$A$5:$A$14,0)),0))))</f>
        <v/>
      </c>
      <c r="J192" s="15">
        <f>IF(OR($A192="",$D192="",$F192=""),"",IF($D192='القوائم'!$A$8,IF($G192="","",$G192-$A192),IF($D192='القوائم'!$A$5,$A192-IF($H192="",$F192,IF(AND(INDEX('النسخ'!$D$5:$D$14,MATCH($H192,'النسخ'!$A$5:$A$14,0))='القوائم'!$E$6,$G192&lt;&gt;""),$G192,$F192)),IF($G192="",$A192-$F192,$A192-$G192))))</f>
        <v/>
      </c>
      <c r="K192" s="14">
        <f>IF(OR($J192="",$I192=""),"",IF(OR($D192='القوائم'!$A$7,$D192='القوائم'!$A$9),"لا",IF($D192='القوائم'!$A$8,IF($J192&gt;=$I192,"نعم","لا"),IF($J192&lt;=$I192,"نعم","لا"))))</f>
        <v/>
      </c>
      <c r="L192" s="14">
        <f>IF($K192="","",IF($K192="لا","نعم","لا"))</f>
        <v/>
      </c>
      <c r="M192" s="9" t="n"/>
      <c r="N192" s="16" t="n"/>
      <c r="O192" s="14">
        <f>IF(OR($N192="",$H192=""),"",IF($N192=$H192,"نعم","لا"))</f>
        <v/>
      </c>
      <c r="P192" s="9" t="n"/>
      <c r="Q192" s="9" t="n"/>
      <c r="R192" s="17" t="n"/>
      <c r="S192" s="17" t="n"/>
      <c r="T192" s="9" t="n"/>
      <c r="U192" s="12" t="n"/>
      <c r="V192" s="5">
        <f>IF($A192="","",IF($U192&lt;&gt;"","مغلق",IF($P192="",IF($L192="نعم","بانتظار المسؤول","مفتوح"),"محسوم")))</f>
        <v/>
      </c>
      <c r="W192" s="9" t="n"/>
    </row>
    <row r="193">
      <c r="A193" s="12" t="n"/>
      <c r="B193" s="9" t="n"/>
      <c r="C193" s="13" t="n"/>
      <c r="D193" s="9" t="n"/>
      <c r="E193" s="9" t="n"/>
      <c r="F193" s="12" t="n"/>
      <c r="G193" s="12" t="n"/>
      <c r="H193" s="14">
        <f>IF($F193="","",IF(COUNTIF('النسخ'!$B$5:$B$14,"&lt;="&amp;$F193)=0,"",INDEX('النسخ'!$A$5:$A$14,COUNTIF('النسخ'!$B$5:$B$14,"&lt;="&amp;$F193))))</f>
        <v/>
      </c>
      <c r="I193" s="15">
        <f>IF(OR($D193="",$H193=""),"",IF($D193='القوائم'!$A$5,INDEX('النسخ'!$C$5:$C$14,MATCH($H193,'النسخ'!$A$5:$A$14,0)),IF($D193='القوائم'!$A$6,INDEX('النسخ'!$E$5:$E$14,MATCH($H193,'النسخ'!$A$5:$A$14,0)),IF($D193='القوائم'!$A$8,INDEX('النسخ'!$F$5:$F$14,MATCH($H193,'النسخ'!$A$5:$A$14,0)),0))))</f>
        <v/>
      </c>
      <c r="J193" s="15">
        <f>IF(OR($A193="",$D193="",$F193=""),"",IF($D193='القوائم'!$A$8,IF($G193="","",$G193-$A193),IF($D193='القوائم'!$A$5,$A193-IF($H193="",$F193,IF(AND(INDEX('النسخ'!$D$5:$D$14,MATCH($H193,'النسخ'!$A$5:$A$14,0))='القوائم'!$E$6,$G193&lt;&gt;""),$G193,$F193)),IF($G193="",$A193-$F193,$A193-$G193))))</f>
        <v/>
      </c>
      <c r="K193" s="14">
        <f>IF(OR($J193="",$I193=""),"",IF(OR($D193='القوائم'!$A$7,$D193='القوائم'!$A$9),"لا",IF($D193='القوائم'!$A$8,IF($J193&gt;=$I193,"نعم","لا"),IF($J193&lt;=$I193,"نعم","لا"))))</f>
        <v/>
      </c>
      <c r="L193" s="14">
        <f>IF($K193="","",IF($K193="لا","نعم","لا"))</f>
        <v/>
      </c>
      <c r="M193" s="9" t="n"/>
      <c r="N193" s="16" t="n"/>
      <c r="O193" s="14">
        <f>IF(OR($N193="",$H193=""),"",IF($N193=$H193,"نعم","لا"))</f>
        <v/>
      </c>
      <c r="P193" s="9" t="n"/>
      <c r="Q193" s="9" t="n"/>
      <c r="R193" s="17" t="n"/>
      <c r="S193" s="17" t="n"/>
      <c r="T193" s="9" t="n"/>
      <c r="U193" s="12" t="n"/>
      <c r="V193" s="5">
        <f>IF($A193="","",IF($U193&lt;&gt;"","مغلق",IF($P193="",IF($L193="نعم","بانتظار المسؤول","مفتوح"),"محسوم")))</f>
        <v/>
      </c>
      <c r="W193" s="9" t="n"/>
    </row>
    <row r="194">
      <c r="A194" s="12" t="n"/>
      <c r="B194" s="9" t="n"/>
      <c r="C194" s="13" t="n"/>
      <c r="D194" s="9" t="n"/>
      <c r="E194" s="9" t="n"/>
      <c r="F194" s="12" t="n"/>
      <c r="G194" s="12" t="n"/>
      <c r="H194" s="14">
        <f>IF($F194="","",IF(COUNTIF('النسخ'!$B$5:$B$14,"&lt;="&amp;$F194)=0,"",INDEX('النسخ'!$A$5:$A$14,COUNTIF('النسخ'!$B$5:$B$14,"&lt;="&amp;$F194))))</f>
        <v/>
      </c>
      <c r="I194" s="15">
        <f>IF(OR($D194="",$H194=""),"",IF($D194='القوائم'!$A$5,INDEX('النسخ'!$C$5:$C$14,MATCH($H194,'النسخ'!$A$5:$A$14,0)),IF($D194='القوائم'!$A$6,INDEX('النسخ'!$E$5:$E$14,MATCH($H194,'النسخ'!$A$5:$A$14,0)),IF($D194='القوائم'!$A$8,INDEX('النسخ'!$F$5:$F$14,MATCH($H194,'النسخ'!$A$5:$A$14,0)),0))))</f>
        <v/>
      </c>
      <c r="J194" s="15">
        <f>IF(OR($A194="",$D194="",$F194=""),"",IF($D194='القوائم'!$A$8,IF($G194="","",$G194-$A194),IF($D194='القوائم'!$A$5,$A194-IF($H194="",$F194,IF(AND(INDEX('النسخ'!$D$5:$D$14,MATCH($H194,'النسخ'!$A$5:$A$14,0))='القوائم'!$E$6,$G194&lt;&gt;""),$G194,$F194)),IF($G194="",$A194-$F194,$A194-$G194))))</f>
        <v/>
      </c>
      <c r="K194" s="14">
        <f>IF(OR($J194="",$I194=""),"",IF(OR($D194='القوائم'!$A$7,$D194='القوائم'!$A$9),"لا",IF($D194='القوائم'!$A$8,IF($J194&gt;=$I194,"نعم","لا"),IF($J194&lt;=$I194,"نعم","لا"))))</f>
        <v/>
      </c>
      <c r="L194" s="14">
        <f>IF($K194="","",IF($K194="لا","نعم","لا"))</f>
        <v/>
      </c>
      <c r="M194" s="9" t="n"/>
      <c r="N194" s="16" t="n"/>
      <c r="O194" s="14">
        <f>IF(OR($N194="",$H194=""),"",IF($N194=$H194,"نعم","لا"))</f>
        <v/>
      </c>
      <c r="P194" s="9" t="n"/>
      <c r="Q194" s="9" t="n"/>
      <c r="R194" s="17" t="n"/>
      <c r="S194" s="17" t="n"/>
      <c r="T194" s="9" t="n"/>
      <c r="U194" s="12" t="n"/>
      <c r="V194" s="5">
        <f>IF($A194="","",IF($U194&lt;&gt;"","مغلق",IF($P194="",IF($L194="نعم","بانتظار المسؤول","مفتوح"),"محسوم")))</f>
        <v/>
      </c>
      <c r="W194" s="9" t="n"/>
    </row>
    <row r="195">
      <c r="A195" s="12" t="n"/>
      <c r="B195" s="9" t="n"/>
      <c r="C195" s="13" t="n"/>
      <c r="D195" s="9" t="n"/>
      <c r="E195" s="9" t="n"/>
      <c r="F195" s="12" t="n"/>
      <c r="G195" s="12" t="n"/>
      <c r="H195" s="14">
        <f>IF($F195="","",IF(COUNTIF('النسخ'!$B$5:$B$14,"&lt;="&amp;$F195)=0,"",INDEX('النسخ'!$A$5:$A$14,COUNTIF('النسخ'!$B$5:$B$14,"&lt;="&amp;$F195))))</f>
        <v/>
      </c>
      <c r="I195" s="15">
        <f>IF(OR($D195="",$H195=""),"",IF($D195='القوائم'!$A$5,INDEX('النسخ'!$C$5:$C$14,MATCH($H195,'النسخ'!$A$5:$A$14,0)),IF($D195='القوائم'!$A$6,INDEX('النسخ'!$E$5:$E$14,MATCH($H195,'النسخ'!$A$5:$A$14,0)),IF($D195='القوائم'!$A$8,INDEX('النسخ'!$F$5:$F$14,MATCH($H195,'النسخ'!$A$5:$A$14,0)),0))))</f>
        <v/>
      </c>
      <c r="J195" s="15">
        <f>IF(OR($A195="",$D195="",$F195=""),"",IF($D195='القوائم'!$A$8,IF($G195="","",$G195-$A195),IF($D195='القوائم'!$A$5,$A195-IF($H195="",$F195,IF(AND(INDEX('النسخ'!$D$5:$D$14,MATCH($H195,'النسخ'!$A$5:$A$14,0))='القوائم'!$E$6,$G195&lt;&gt;""),$G195,$F195)),IF($G195="",$A195-$F195,$A195-$G195))))</f>
        <v/>
      </c>
      <c r="K195" s="14">
        <f>IF(OR($J195="",$I195=""),"",IF(OR($D195='القوائم'!$A$7,$D195='القوائم'!$A$9),"لا",IF($D195='القوائم'!$A$8,IF($J195&gt;=$I195,"نعم","لا"),IF($J195&lt;=$I195,"نعم","لا"))))</f>
        <v/>
      </c>
      <c r="L195" s="14">
        <f>IF($K195="","",IF($K195="لا","نعم","لا"))</f>
        <v/>
      </c>
      <c r="M195" s="9" t="n"/>
      <c r="N195" s="16" t="n"/>
      <c r="O195" s="14">
        <f>IF(OR($N195="",$H195=""),"",IF($N195=$H195,"نعم","لا"))</f>
        <v/>
      </c>
      <c r="P195" s="9" t="n"/>
      <c r="Q195" s="9" t="n"/>
      <c r="R195" s="17" t="n"/>
      <c r="S195" s="17" t="n"/>
      <c r="T195" s="9" t="n"/>
      <c r="U195" s="12" t="n"/>
      <c r="V195" s="5">
        <f>IF($A195="","",IF($U195&lt;&gt;"","مغلق",IF($P195="",IF($L195="نعم","بانتظار المسؤول","مفتوح"),"محسوم")))</f>
        <v/>
      </c>
      <c r="W195" s="9" t="n"/>
    </row>
    <row r="196">
      <c r="A196" s="12" t="n"/>
      <c r="B196" s="9" t="n"/>
      <c r="C196" s="13" t="n"/>
      <c r="D196" s="9" t="n"/>
      <c r="E196" s="9" t="n"/>
      <c r="F196" s="12" t="n"/>
      <c r="G196" s="12" t="n"/>
      <c r="H196" s="14">
        <f>IF($F196="","",IF(COUNTIF('النسخ'!$B$5:$B$14,"&lt;="&amp;$F196)=0,"",INDEX('النسخ'!$A$5:$A$14,COUNTIF('النسخ'!$B$5:$B$14,"&lt;="&amp;$F196))))</f>
        <v/>
      </c>
      <c r="I196" s="15">
        <f>IF(OR($D196="",$H196=""),"",IF($D196='القوائم'!$A$5,INDEX('النسخ'!$C$5:$C$14,MATCH($H196,'النسخ'!$A$5:$A$14,0)),IF($D196='القوائم'!$A$6,INDEX('النسخ'!$E$5:$E$14,MATCH($H196,'النسخ'!$A$5:$A$14,0)),IF($D196='القوائم'!$A$8,INDEX('النسخ'!$F$5:$F$14,MATCH($H196,'النسخ'!$A$5:$A$14,0)),0))))</f>
        <v/>
      </c>
      <c r="J196" s="15">
        <f>IF(OR($A196="",$D196="",$F196=""),"",IF($D196='القوائم'!$A$8,IF($G196="","",$G196-$A196),IF($D196='القوائم'!$A$5,$A196-IF($H196="",$F196,IF(AND(INDEX('النسخ'!$D$5:$D$14,MATCH($H196,'النسخ'!$A$5:$A$14,0))='القوائم'!$E$6,$G196&lt;&gt;""),$G196,$F196)),IF($G196="",$A196-$F196,$A196-$G196))))</f>
        <v/>
      </c>
      <c r="K196" s="14">
        <f>IF(OR($J196="",$I196=""),"",IF(OR($D196='القوائم'!$A$7,$D196='القوائم'!$A$9),"لا",IF($D196='القوائم'!$A$8,IF($J196&gt;=$I196,"نعم","لا"),IF($J196&lt;=$I196,"نعم","لا"))))</f>
        <v/>
      </c>
      <c r="L196" s="14">
        <f>IF($K196="","",IF($K196="لا","نعم","لا"))</f>
        <v/>
      </c>
      <c r="M196" s="9" t="n"/>
      <c r="N196" s="16" t="n"/>
      <c r="O196" s="14">
        <f>IF(OR($N196="",$H196=""),"",IF($N196=$H196,"نعم","لا"))</f>
        <v/>
      </c>
      <c r="P196" s="9" t="n"/>
      <c r="Q196" s="9" t="n"/>
      <c r="R196" s="17" t="n"/>
      <c r="S196" s="17" t="n"/>
      <c r="T196" s="9" t="n"/>
      <c r="U196" s="12" t="n"/>
      <c r="V196" s="5">
        <f>IF($A196="","",IF($U196&lt;&gt;"","مغلق",IF($P196="",IF($L196="نعم","بانتظار المسؤول","مفتوح"),"محسوم")))</f>
        <v/>
      </c>
      <c r="W196" s="9" t="n"/>
    </row>
    <row r="197">
      <c r="A197" s="12" t="n"/>
      <c r="B197" s="9" t="n"/>
      <c r="C197" s="13" t="n"/>
      <c r="D197" s="9" t="n"/>
      <c r="E197" s="9" t="n"/>
      <c r="F197" s="12" t="n"/>
      <c r="G197" s="12" t="n"/>
      <c r="H197" s="14">
        <f>IF($F197="","",IF(COUNTIF('النسخ'!$B$5:$B$14,"&lt;="&amp;$F197)=0,"",INDEX('النسخ'!$A$5:$A$14,COUNTIF('النسخ'!$B$5:$B$14,"&lt;="&amp;$F197))))</f>
        <v/>
      </c>
      <c r="I197" s="15">
        <f>IF(OR($D197="",$H197=""),"",IF($D197='القوائم'!$A$5,INDEX('النسخ'!$C$5:$C$14,MATCH($H197,'النسخ'!$A$5:$A$14,0)),IF($D197='القوائم'!$A$6,INDEX('النسخ'!$E$5:$E$14,MATCH($H197,'النسخ'!$A$5:$A$14,0)),IF($D197='القوائم'!$A$8,INDEX('النسخ'!$F$5:$F$14,MATCH($H197,'النسخ'!$A$5:$A$14,0)),0))))</f>
        <v/>
      </c>
      <c r="J197" s="15">
        <f>IF(OR($A197="",$D197="",$F197=""),"",IF($D197='القوائم'!$A$8,IF($G197="","",$G197-$A197),IF($D197='القوائم'!$A$5,$A197-IF($H197="",$F197,IF(AND(INDEX('النسخ'!$D$5:$D$14,MATCH($H197,'النسخ'!$A$5:$A$14,0))='القوائم'!$E$6,$G197&lt;&gt;""),$G197,$F197)),IF($G197="",$A197-$F197,$A197-$G197))))</f>
        <v/>
      </c>
      <c r="K197" s="14">
        <f>IF(OR($J197="",$I197=""),"",IF(OR($D197='القوائم'!$A$7,$D197='القوائم'!$A$9),"لا",IF($D197='القوائم'!$A$8,IF($J197&gt;=$I197,"نعم","لا"),IF($J197&lt;=$I197,"نعم","لا"))))</f>
        <v/>
      </c>
      <c r="L197" s="14">
        <f>IF($K197="","",IF($K197="لا","نعم","لا"))</f>
        <v/>
      </c>
      <c r="M197" s="9" t="n"/>
      <c r="N197" s="16" t="n"/>
      <c r="O197" s="14">
        <f>IF(OR($N197="",$H197=""),"",IF($N197=$H197,"نعم","لا"))</f>
        <v/>
      </c>
      <c r="P197" s="9" t="n"/>
      <c r="Q197" s="9" t="n"/>
      <c r="R197" s="17" t="n"/>
      <c r="S197" s="17" t="n"/>
      <c r="T197" s="9" t="n"/>
      <c r="U197" s="12" t="n"/>
      <c r="V197" s="5">
        <f>IF($A197="","",IF($U197&lt;&gt;"","مغلق",IF($P197="",IF($L197="نعم","بانتظار المسؤول","مفتوح"),"محسوم")))</f>
        <v/>
      </c>
      <c r="W197" s="9" t="n"/>
    </row>
    <row r="198">
      <c r="A198" s="12" t="n"/>
      <c r="B198" s="9" t="n"/>
      <c r="C198" s="13" t="n"/>
      <c r="D198" s="9" t="n"/>
      <c r="E198" s="9" t="n"/>
      <c r="F198" s="12" t="n"/>
      <c r="G198" s="12" t="n"/>
      <c r="H198" s="14">
        <f>IF($F198="","",IF(COUNTIF('النسخ'!$B$5:$B$14,"&lt;="&amp;$F198)=0,"",INDEX('النسخ'!$A$5:$A$14,COUNTIF('النسخ'!$B$5:$B$14,"&lt;="&amp;$F198))))</f>
        <v/>
      </c>
      <c r="I198" s="15">
        <f>IF(OR($D198="",$H198=""),"",IF($D198='القوائم'!$A$5,INDEX('النسخ'!$C$5:$C$14,MATCH($H198,'النسخ'!$A$5:$A$14,0)),IF($D198='القوائم'!$A$6,INDEX('النسخ'!$E$5:$E$14,MATCH($H198,'النسخ'!$A$5:$A$14,0)),IF($D198='القوائم'!$A$8,INDEX('النسخ'!$F$5:$F$14,MATCH($H198,'النسخ'!$A$5:$A$14,0)),0))))</f>
        <v/>
      </c>
      <c r="J198" s="15">
        <f>IF(OR($A198="",$D198="",$F198=""),"",IF($D198='القوائم'!$A$8,IF($G198="","",$G198-$A198),IF($D198='القوائم'!$A$5,$A198-IF($H198="",$F198,IF(AND(INDEX('النسخ'!$D$5:$D$14,MATCH($H198,'النسخ'!$A$5:$A$14,0))='القوائم'!$E$6,$G198&lt;&gt;""),$G198,$F198)),IF($G198="",$A198-$F198,$A198-$G198))))</f>
        <v/>
      </c>
      <c r="K198" s="14">
        <f>IF(OR($J198="",$I198=""),"",IF(OR($D198='القوائم'!$A$7,$D198='القوائم'!$A$9),"لا",IF($D198='القوائم'!$A$8,IF($J198&gt;=$I198,"نعم","لا"),IF($J198&lt;=$I198,"نعم","لا"))))</f>
        <v/>
      </c>
      <c r="L198" s="14">
        <f>IF($K198="","",IF($K198="لا","نعم","لا"))</f>
        <v/>
      </c>
      <c r="M198" s="9" t="n"/>
      <c r="N198" s="16" t="n"/>
      <c r="O198" s="14">
        <f>IF(OR($N198="",$H198=""),"",IF($N198=$H198,"نعم","لا"))</f>
        <v/>
      </c>
      <c r="P198" s="9" t="n"/>
      <c r="Q198" s="9" t="n"/>
      <c r="R198" s="17" t="n"/>
      <c r="S198" s="17" t="n"/>
      <c r="T198" s="9" t="n"/>
      <c r="U198" s="12" t="n"/>
      <c r="V198" s="5">
        <f>IF($A198="","",IF($U198&lt;&gt;"","مغلق",IF($P198="",IF($L198="نعم","بانتظار المسؤول","مفتوح"),"محسوم")))</f>
        <v/>
      </c>
      <c r="W198" s="9" t="n"/>
    </row>
    <row r="199">
      <c r="A199" s="12" t="n"/>
      <c r="B199" s="9" t="n"/>
      <c r="C199" s="13" t="n"/>
      <c r="D199" s="9" t="n"/>
      <c r="E199" s="9" t="n"/>
      <c r="F199" s="12" t="n"/>
      <c r="G199" s="12" t="n"/>
      <c r="H199" s="14">
        <f>IF($F199="","",IF(COUNTIF('النسخ'!$B$5:$B$14,"&lt;="&amp;$F199)=0,"",INDEX('النسخ'!$A$5:$A$14,COUNTIF('النسخ'!$B$5:$B$14,"&lt;="&amp;$F199))))</f>
        <v/>
      </c>
      <c r="I199" s="15">
        <f>IF(OR($D199="",$H199=""),"",IF($D199='القوائم'!$A$5,INDEX('النسخ'!$C$5:$C$14,MATCH($H199,'النسخ'!$A$5:$A$14,0)),IF($D199='القوائم'!$A$6,INDEX('النسخ'!$E$5:$E$14,MATCH($H199,'النسخ'!$A$5:$A$14,0)),IF($D199='القوائم'!$A$8,INDEX('النسخ'!$F$5:$F$14,MATCH($H199,'النسخ'!$A$5:$A$14,0)),0))))</f>
        <v/>
      </c>
      <c r="J199" s="15">
        <f>IF(OR($A199="",$D199="",$F199=""),"",IF($D199='القوائم'!$A$8,IF($G199="","",$G199-$A199),IF($D199='القوائم'!$A$5,$A199-IF($H199="",$F199,IF(AND(INDEX('النسخ'!$D$5:$D$14,MATCH($H199,'النسخ'!$A$5:$A$14,0))='القوائم'!$E$6,$G199&lt;&gt;""),$G199,$F199)),IF($G199="",$A199-$F199,$A199-$G199))))</f>
        <v/>
      </c>
      <c r="K199" s="14">
        <f>IF(OR($J199="",$I199=""),"",IF(OR($D199='القوائم'!$A$7,$D199='القوائم'!$A$9),"لا",IF($D199='القوائم'!$A$8,IF($J199&gt;=$I199,"نعم","لا"),IF($J199&lt;=$I199,"نعم","لا"))))</f>
        <v/>
      </c>
      <c r="L199" s="14">
        <f>IF($K199="","",IF($K199="لا","نعم","لا"))</f>
        <v/>
      </c>
      <c r="M199" s="9" t="n"/>
      <c r="N199" s="16" t="n"/>
      <c r="O199" s="14">
        <f>IF(OR($N199="",$H199=""),"",IF($N199=$H199,"نعم","لا"))</f>
        <v/>
      </c>
      <c r="P199" s="9" t="n"/>
      <c r="Q199" s="9" t="n"/>
      <c r="R199" s="17" t="n"/>
      <c r="S199" s="17" t="n"/>
      <c r="T199" s="9" t="n"/>
      <c r="U199" s="12" t="n"/>
      <c r="V199" s="5">
        <f>IF($A199="","",IF($U199&lt;&gt;"","مغلق",IF($P199="",IF($L199="نعم","بانتظار المسؤول","مفتوح"),"محسوم")))</f>
        <v/>
      </c>
      <c r="W199" s="9" t="n"/>
    </row>
    <row r="200">
      <c r="A200" s="12" t="n"/>
      <c r="B200" s="9" t="n"/>
      <c r="C200" s="13" t="n"/>
      <c r="D200" s="9" t="n"/>
      <c r="E200" s="9" t="n"/>
      <c r="F200" s="12" t="n"/>
      <c r="G200" s="12" t="n"/>
      <c r="H200" s="14">
        <f>IF($F200="","",IF(COUNTIF('النسخ'!$B$5:$B$14,"&lt;="&amp;$F200)=0,"",INDEX('النسخ'!$A$5:$A$14,COUNTIF('النسخ'!$B$5:$B$14,"&lt;="&amp;$F200))))</f>
        <v/>
      </c>
      <c r="I200" s="15">
        <f>IF(OR($D200="",$H200=""),"",IF($D200='القوائم'!$A$5,INDEX('النسخ'!$C$5:$C$14,MATCH($H200,'النسخ'!$A$5:$A$14,0)),IF($D200='القوائم'!$A$6,INDEX('النسخ'!$E$5:$E$14,MATCH($H200,'النسخ'!$A$5:$A$14,0)),IF($D200='القوائم'!$A$8,INDEX('النسخ'!$F$5:$F$14,MATCH($H200,'النسخ'!$A$5:$A$14,0)),0))))</f>
        <v/>
      </c>
      <c r="J200" s="15">
        <f>IF(OR($A200="",$D200="",$F200=""),"",IF($D200='القوائم'!$A$8,IF($G200="","",$G200-$A200),IF($D200='القوائم'!$A$5,$A200-IF($H200="",$F200,IF(AND(INDEX('النسخ'!$D$5:$D$14,MATCH($H200,'النسخ'!$A$5:$A$14,0))='القوائم'!$E$6,$G200&lt;&gt;""),$G200,$F200)),IF($G200="",$A200-$F200,$A200-$G200))))</f>
        <v/>
      </c>
      <c r="K200" s="14">
        <f>IF(OR($J200="",$I200=""),"",IF(OR($D200='القوائم'!$A$7,$D200='القوائم'!$A$9),"لا",IF($D200='القوائم'!$A$8,IF($J200&gt;=$I200,"نعم","لا"),IF($J200&lt;=$I200,"نعم","لا"))))</f>
        <v/>
      </c>
      <c r="L200" s="14">
        <f>IF($K200="","",IF($K200="لا","نعم","لا"))</f>
        <v/>
      </c>
      <c r="M200" s="9" t="n"/>
      <c r="N200" s="16" t="n"/>
      <c r="O200" s="14">
        <f>IF(OR($N200="",$H200=""),"",IF($N200=$H200,"نعم","لا"))</f>
        <v/>
      </c>
      <c r="P200" s="9" t="n"/>
      <c r="Q200" s="9" t="n"/>
      <c r="R200" s="17" t="n"/>
      <c r="S200" s="17" t="n"/>
      <c r="T200" s="9" t="n"/>
      <c r="U200" s="12" t="n"/>
      <c r="V200" s="5">
        <f>IF($A200="","",IF($U200&lt;&gt;"","مغلق",IF($P200="",IF($L200="نعم","بانتظار المسؤول","مفتوح"),"محسوم")))</f>
        <v/>
      </c>
      <c r="W200" s="9" t="n"/>
    </row>
    <row r="201">
      <c r="A201" s="12" t="n"/>
      <c r="B201" s="9" t="n"/>
      <c r="C201" s="13" t="n"/>
      <c r="D201" s="9" t="n"/>
      <c r="E201" s="9" t="n"/>
      <c r="F201" s="12" t="n"/>
      <c r="G201" s="12" t="n"/>
      <c r="H201" s="14">
        <f>IF($F201="","",IF(COUNTIF('النسخ'!$B$5:$B$14,"&lt;="&amp;$F201)=0,"",INDEX('النسخ'!$A$5:$A$14,COUNTIF('النسخ'!$B$5:$B$14,"&lt;="&amp;$F201))))</f>
        <v/>
      </c>
      <c r="I201" s="15">
        <f>IF(OR($D201="",$H201=""),"",IF($D201='القوائم'!$A$5,INDEX('النسخ'!$C$5:$C$14,MATCH($H201,'النسخ'!$A$5:$A$14,0)),IF($D201='القوائم'!$A$6,INDEX('النسخ'!$E$5:$E$14,MATCH($H201,'النسخ'!$A$5:$A$14,0)),IF($D201='القوائم'!$A$8,INDEX('النسخ'!$F$5:$F$14,MATCH($H201,'النسخ'!$A$5:$A$14,0)),0))))</f>
        <v/>
      </c>
      <c r="J201" s="15">
        <f>IF(OR($A201="",$D201="",$F201=""),"",IF($D201='القوائم'!$A$8,IF($G201="","",$G201-$A201),IF($D201='القوائم'!$A$5,$A201-IF($H201="",$F201,IF(AND(INDEX('النسخ'!$D$5:$D$14,MATCH($H201,'النسخ'!$A$5:$A$14,0))='القوائم'!$E$6,$G201&lt;&gt;""),$G201,$F201)),IF($G201="",$A201-$F201,$A201-$G201))))</f>
        <v/>
      </c>
      <c r="K201" s="14">
        <f>IF(OR($J201="",$I201=""),"",IF(OR($D201='القوائم'!$A$7,$D201='القوائم'!$A$9),"لا",IF($D201='القوائم'!$A$8,IF($J201&gt;=$I201,"نعم","لا"),IF($J201&lt;=$I201,"نعم","لا"))))</f>
        <v/>
      </c>
      <c r="L201" s="14">
        <f>IF($K201="","",IF($K201="لا","نعم","لا"))</f>
        <v/>
      </c>
      <c r="M201" s="9" t="n"/>
      <c r="N201" s="16" t="n"/>
      <c r="O201" s="14">
        <f>IF(OR($N201="",$H201=""),"",IF($N201=$H201,"نعم","لا"))</f>
        <v/>
      </c>
      <c r="P201" s="9" t="n"/>
      <c r="Q201" s="9" t="n"/>
      <c r="R201" s="17" t="n"/>
      <c r="S201" s="17" t="n"/>
      <c r="T201" s="9" t="n"/>
      <c r="U201" s="12" t="n"/>
      <c r="V201" s="5">
        <f>IF($A201="","",IF($U201&lt;&gt;"","مغلق",IF($P201="",IF($L201="نعم","بانتظار المسؤول","مفتوح"),"محسوم")))</f>
        <v/>
      </c>
      <c r="W201" s="9" t="n"/>
    </row>
    <row r="202">
      <c r="A202" s="12" t="n"/>
      <c r="B202" s="9" t="n"/>
      <c r="C202" s="13" t="n"/>
      <c r="D202" s="9" t="n"/>
      <c r="E202" s="9" t="n"/>
      <c r="F202" s="12" t="n"/>
      <c r="G202" s="12" t="n"/>
      <c r="H202" s="14">
        <f>IF($F202="","",IF(COUNTIF('النسخ'!$B$5:$B$14,"&lt;="&amp;$F202)=0,"",INDEX('النسخ'!$A$5:$A$14,COUNTIF('النسخ'!$B$5:$B$14,"&lt;="&amp;$F202))))</f>
        <v/>
      </c>
      <c r="I202" s="15">
        <f>IF(OR($D202="",$H202=""),"",IF($D202='القوائم'!$A$5,INDEX('النسخ'!$C$5:$C$14,MATCH($H202,'النسخ'!$A$5:$A$14,0)),IF($D202='القوائم'!$A$6,INDEX('النسخ'!$E$5:$E$14,MATCH($H202,'النسخ'!$A$5:$A$14,0)),IF($D202='القوائم'!$A$8,INDEX('النسخ'!$F$5:$F$14,MATCH($H202,'النسخ'!$A$5:$A$14,0)),0))))</f>
        <v/>
      </c>
      <c r="J202" s="15">
        <f>IF(OR($A202="",$D202="",$F202=""),"",IF($D202='القوائم'!$A$8,IF($G202="","",$G202-$A202),IF($D202='القوائم'!$A$5,$A202-IF($H202="",$F202,IF(AND(INDEX('النسخ'!$D$5:$D$14,MATCH($H202,'النسخ'!$A$5:$A$14,0))='القوائم'!$E$6,$G202&lt;&gt;""),$G202,$F202)),IF($G202="",$A202-$F202,$A202-$G202))))</f>
        <v/>
      </c>
      <c r="K202" s="14">
        <f>IF(OR($J202="",$I202=""),"",IF(OR($D202='القوائم'!$A$7,$D202='القوائم'!$A$9),"لا",IF($D202='القوائم'!$A$8,IF($J202&gt;=$I202,"نعم","لا"),IF($J202&lt;=$I202,"نعم","لا"))))</f>
        <v/>
      </c>
      <c r="L202" s="14">
        <f>IF($K202="","",IF($K202="لا","نعم","لا"))</f>
        <v/>
      </c>
      <c r="M202" s="9" t="n"/>
      <c r="N202" s="16" t="n"/>
      <c r="O202" s="14">
        <f>IF(OR($N202="",$H202=""),"",IF($N202=$H202,"نعم","لا"))</f>
        <v/>
      </c>
      <c r="P202" s="9" t="n"/>
      <c r="Q202" s="9" t="n"/>
      <c r="R202" s="17" t="n"/>
      <c r="S202" s="17" t="n"/>
      <c r="T202" s="9" t="n"/>
      <c r="U202" s="12" t="n"/>
      <c r="V202" s="5">
        <f>IF($A202="","",IF($U202&lt;&gt;"","مغلق",IF($P202="",IF($L202="نعم","بانتظار المسؤول","مفتوح"),"محسوم")))</f>
        <v/>
      </c>
      <c r="W202" s="9" t="n"/>
    </row>
    <row r="203">
      <c r="A203" s="12" t="n"/>
      <c r="B203" s="9" t="n"/>
      <c r="C203" s="13" t="n"/>
      <c r="D203" s="9" t="n"/>
      <c r="E203" s="9" t="n"/>
      <c r="F203" s="12" t="n"/>
      <c r="G203" s="12" t="n"/>
      <c r="H203" s="14">
        <f>IF($F203="","",IF(COUNTIF('النسخ'!$B$5:$B$14,"&lt;="&amp;$F203)=0,"",INDEX('النسخ'!$A$5:$A$14,COUNTIF('النسخ'!$B$5:$B$14,"&lt;="&amp;$F203))))</f>
        <v/>
      </c>
      <c r="I203" s="15">
        <f>IF(OR($D203="",$H203=""),"",IF($D203='القوائم'!$A$5,INDEX('النسخ'!$C$5:$C$14,MATCH($H203,'النسخ'!$A$5:$A$14,0)),IF($D203='القوائم'!$A$6,INDEX('النسخ'!$E$5:$E$14,MATCH($H203,'النسخ'!$A$5:$A$14,0)),IF($D203='القوائم'!$A$8,INDEX('النسخ'!$F$5:$F$14,MATCH($H203,'النسخ'!$A$5:$A$14,0)),0))))</f>
        <v/>
      </c>
      <c r="J203" s="15">
        <f>IF(OR($A203="",$D203="",$F203=""),"",IF($D203='القوائم'!$A$8,IF($G203="","",$G203-$A203),IF($D203='القوائم'!$A$5,$A203-IF($H203="",$F203,IF(AND(INDEX('النسخ'!$D$5:$D$14,MATCH($H203,'النسخ'!$A$5:$A$14,0))='القوائم'!$E$6,$G203&lt;&gt;""),$G203,$F203)),IF($G203="",$A203-$F203,$A203-$G203))))</f>
        <v/>
      </c>
      <c r="K203" s="14">
        <f>IF(OR($J203="",$I203=""),"",IF(OR($D203='القوائم'!$A$7,$D203='القوائم'!$A$9),"لا",IF($D203='القوائم'!$A$8,IF($J203&gt;=$I203,"نعم","لا"),IF($J203&lt;=$I203,"نعم","لا"))))</f>
        <v/>
      </c>
      <c r="L203" s="14">
        <f>IF($K203="","",IF($K203="لا","نعم","لا"))</f>
        <v/>
      </c>
      <c r="M203" s="9" t="n"/>
      <c r="N203" s="16" t="n"/>
      <c r="O203" s="14">
        <f>IF(OR($N203="",$H203=""),"",IF($N203=$H203,"نعم","لا"))</f>
        <v/>
      </c>
      <c r="P203" s="9" t="n"/>
      <c r="Q203" s="9" t="n"/>
      <c r="R203" s="17" t="n"/>
      <c r="S203" s="17" t="n"/>
      <c r="T203" s="9" t="n"/>
      <c r="U203" s="12" t="n"/>
      <c r="V203" s="5">
        <f>IF($A203="","",IF($U203&lt;&gt;"","مغلق",IF($P203="",IF($L203="نعم","بانتظار المسؤول","مفتوح"),"محسوم")))</f>
        <v/>
      </c>
      <c r="W203" s="9" t="n"/>
    </row>
    <row r="204">
      <c r="A204" s="12" t="n"/>
      <c r="B204" s="9" t="n"/>
      <c r="C204" s="13" t="n"/>
      <c r="D204" s="9" t="n"/>
      <c r="E204" s="9" t="n"/>
      <c r="F204" s="12" t="n"/>
      <c r="G204" s="12" t="n"/>
      <c r="H204" s="14">
        <f>IF($F204="","",IF(COUNTIF('النسخ'!$B$5:$B$14,"&lt;="&amp;$F204)=0,"",INDEX('النسخ'!$A$5:$A$14,COUNTIF('النسخ'!$B$5:$B$14,"&lt;="&amp;$F204))))</f>
        <v/>
      </c>
      <c r="I204" s="15">
        <f>IF(OR($D204="",$H204=""),"",IF($D204='القوائم'!$A$5,INDEX('النسخ'!$C$5:$C$14,MATCH($H204,'النسخ'!$A$5:$A$14,0)),IF($D204='القوائم'!$A$6,INDEX('النسخ'!$E$5:$E$14,MATCH($H204,'النسخ'!$A$5:$A$14,0)),IF($D204='القوائم'!$A$8,INDEX('النسخ'!$F$5:$F$14,MATCH($H204,'النسخ'!$A$5:$A$14,0)),0))))</f>
        <v/>
      </c>
      <c r="J204" s="15">
        <f>IF(OR($A204="",$D204="",$F204=""),"",IF($D204='القوائم'!$A$8,IF($G204="","",$G204-$A204),IF($D204='القوائم'!$A$5,$A204-IF($H204="",$F204,IF(AND(INDEX('النسخ'!$D$5:$D$14,MATCH($H204,'النسخ'!$A$5:$A$14,0))='القوائم'!$E$6,$G204&lt;&gt;""),$G204,$F204)),IF($G204="",$A204-$F204,$A204-$G204))))</f>
        <v/>
      </c>
      <c r="K204" s="14">
        <f>IF(OR($J204="",$I204=""),"",IF(OR($D204='القوائم'!$A$7,$D204='القوائم'!$A$9),"لا",IF($D204='القوائم'!$A$8,IF($J204&gt;=$I204,"نعم","لا"),IF($J204&lt;=$I204,"نعم","لا"))))</f>
        <v/>
      </c>
      <c r="L204" s="14">
        <f>IF($K204="","",IF($K204="لا","نعم","لا"))</f>
        <v/>
      </c>
      <c r="M204" s="9" t="n"/>
      <c r="N204" s="16" t="n"/>
      <c r="O204" s="14">
        <f>IF(OR($N204="",$H204=""),"",IF($N204=$H204,"نعم","لا"))</f>
        <v/>
      </c>
      <c r="P204" s="9" t="n"/>
      <c r="Q204" s="9" t="n"/>
      <c r="R204" s="17" t="n"/>
      <c r="S204" s="17" t="n"/>
      <c r="T204" s="9" t="n"/>
      <c r="U204" s="12" t="n"/>
      <c r="V204" s="5">
        <f>IF($A204="","",IF($U204&lt;&gt;"","مغلق",IF($P204="",IF($L204="نعم","بانتظار المسؤول","مفتوح"),"محسوم")))</f>
        <v/>
      </c>
      <c r="W204" s="9" t="n"/>
    </row>
  </sheetData>
  <autoFilter ref="A4:W204"/>
  <conditionalFormatting sqref="K5:K204">
    <cfRule type="expression" priority="1" dxfId="0">
      <formula>K5="نعم"</formula>
    </cfRule>
    <cfRule type="expression" priority="2" dxfId="2">
      <formula>K5="لا"</formula>
    </cfRule>
  </conditionalFormatting>
  <conditionalFormatting sqref="O5:O204">
    <cfRule type="expression" priority="3" dxfId="0">
      <formula>O5="نعم"</formula>
    </cfRule>
    <cfRule type="expression" priority="4" dxfId="2">
      <formula>O5="لا"</formula>
    </cfRule>
  </conditionalFormatting>
  <conditionalFormatting sqref="L5:L204">
    <cfRule type="expression" priority="5" dxfId="1">
      <formula>L5="نعم"</formula>
    </cfRule>
  </conditionalFormatting>
  <conditionalFormatting sqref="V5:V204">
    <cfRule type="expression" priority="6" dxfId="3">
      <formula>V5="مفتوح"</formula>
    </cfRule>
    <cfRule type="expression" priority="7" dxfId="1">
      <formula>V5="بانتظار المسؤول"</formula>
    </cfRule>
    <cfRule type="expression" priority="8" dxfId="3">
      <formula>V5="محسوم"</formula>
    </cfRule>
    <cfRule type="expression" priority="9" dxfId="0">
      <formula>V5="مغلق"</formula>
    </cfRule>
  </conditionalFormatting>
  <dataValidations count="6">
    <dataValidation sqref="D5:D204" showDropDown="0" showInputMessage="0" showErrorMessage="0" allowBlank="1" type="list">
      <formula1>='القوائم'!$A$5:$A$9</formula1>
    </dataValidation>
    <dataValidation sqref="M5:M204" showDropDown="0" showInputMessage="0" showErrorMessage="0" allowBlank="1" type="list">
      <formula1>='القوائم'!$C$5:$C$6</formula1>
    </dataValidation>
    <dataValidation sqref="N5:N204" showDropDown="0" showInputMessage="0" showErrorMessage="0" allowBlank="1" type="list">
      <formula1>='النسخ'!$A$5:$A$14</formula1>
    </dataValidation>
    <dataValidation sqref="P5:P204" showDropDown="0" showInputMessage="0" showErrorMessage="0" allowBlank="1" type="list">
      <formula1>='القوائم'!$B$5:$B$11</formula1>
    </dataValidation>
    <dataValidation sqref="Q5:Q204" showDropDown="0" showInputMessage="0" showErrorMessage="0" allowBlank="1" type="list">
      <formula1>='القوائم'!$F$5:$F$14</formula1>
    </dataValidation>
    <dataValidation sqref="T5:T204" showDropDown="0" showInputMessage="0" showErrorMessage="0" allowBlank="1" type="list">
      <formula1>='القوائم'!$D$5:$D$7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62" customWidth="1" min="7" max="7"/>
  </cols>
  <sheetData>
    <row r="1">
      <c r="A1" s="1" t="inlineStr">
        <is>
          <t>نسخ السياسة</t>
        </is>
      </c>
    </row>
    <row r="2">
      <c r="A2" s="2" t="inlineStr">
        <is>
          <t>صف واحد لكل نسخة من سياستك المكتوبة، الأقدم أولاً. يستخدم السجل النسخة السارية في كل تاريخ طلب أو حجز. لا تحذف نسخة قديمة أبداً.</t>
        </is>
      </c>
    </row>
    <row r="4" ht="32" customHeight="1">
      <c r="A4" s="7" t="inlineStr">
        <is>
          <t>النسخة</t>
        </is>
      </c>
      <c r="B4" s="7" t="inlineStr">
        <is>
          <t>سارية من</t>
        </is>
      </c>
      <c r="C4" s="7" t="inlineStr">
        <is>
          <t>مهلة الإرجاع (بالأيام)</t>
        </is>
      </c>
      <c r="D4" s="7" t="inlineStr">
        <is>
          <t>تُحسب المهلة من</t>
        </is>
      </c>
      <c r="E4" s="7" t="inlineStr">
        <is>
          <t>الإبلاغ عن التلف (بالأيام)</t>
        </is>
      </c>
      <c r="F4" s="7" t="inlineStr">
        <is>
          <t>إشعار الدرس (بالأيام)</t>
        </is>
      </c>
      <c r="G4" s="7" t="inlineStr">
        <is>
          <t>ما الذي تغيّر</t>
        </is>
      </c>
    </row>
    <row r="5">
      <c r="A5" s="18" t="inlineStr">
        <is>
          <t>v1</t>
        </is>
      </c>
      <c r="B5" s="19" t="n">
        <v>45748</v>
      </c>
      <c r="C5" s="20" t="n">
        <v>14</v>
      </c>
      <c r="D5" s="9" t="inlineStr">
        <is>
          <t>تاريخ الطلب</t>
        </is>
      </c>
      <c r="E5" s="20" t="n">
        <v>7</v>
      </c>
      <c r="F5" s="20" t="n">
        <v>1</v>
      </c>
      <c r="G5" s="9" t="inlineStr">
        <is>
          <t>أول سياسة مكتوبة: 14 يوماً من تاريخ الطلب؛ الدروس تتطلب إشعاراً قبل 24 ساعة</t>
        </is>
      </c>
    </row>
    <row r="6">
      <c r="A6" s="18" t="inlineStr">
        <is>
          <t>v2</t>
        </is>
      </c>
      <c r="B6" s="19" t="n">
        <v>46082</v>
      </c>
      <c r="C6" s="20" t="n">
        <v>30</v>
      </c>
      <c r="D6" s="9" t="inlineStr">
        <is>
          <t>تاريخ التسليم</t>
        </is>
      </c>
      <c r="E6" s="20" t="n">
        <v>14</v>
      </c>
      <c r="F6" s="20" t="n">
        <v>2</v>
      </c>
      <c r="G6" s="9" t="inlineStr">
        <is>
          <t>30 يوماً من التسليم؛ الإبلاغ عن التلف خلال 14 يوماً؛ الدروس تتطلب إشعاراً قبل 48 ساعة</t>
        </is>
      </c>
    </row>
    <row r="7">
      <c r="A7" s="18" t="inlineStr">
        <is>
          <t>v3</t>
        </is>
      </c>
      <c r="B7" s="19" t="n">
        <v>46266</v>
      </c>
      <c r="C7" s="20" t="n">
        <v>30</v>
      </c>
      <c r="D7" s="9" t="inlineStr">
        <is>
          <t>تاريخ التسليم</t>
        </is>
      </c>
      <c r="E7" s="20" t="n">
        <v>14</v>
      </c>
      <c r="F7" s="20" t="n">
        <v>2</v>
      </c>
      <c r="G7" s="9" t="inlineStr">
        <is>
          <t>القماش المقصوص حسب الطول بيع نهائي؛ خصم ملصق $8.95 عند الإرجاع بسبب تغيير الرأي</t>
        </is>
      </c>
    </row>
    <row r="8">
      <c r="A8" s="18" t="n"/>
      <c r="B8" s="19" t="n"/>
      <c r="C8" s="20" t="n"/>
      <c r="D8" s="9" t="n"/>
      <c r="E8" s="20" t="n"/>
      <c r="F8" s="20" t="n"/>
      <c r="G8" s="9" t="n"/>
    </row>
    <row r="9">
      <c r="A9" s="18" t="n"/>
      <c r="B9" s="19" t="n"/>
      <c r="C9" s="20" t="n"/>
      <c r="D9" s="9" t="n"/>
      <c r="E9" s="20" t="n"/>
      <c r="F9" s="20" t="n"/>
      <c r="G9" s="9" t="n"/>
    </row>
    <row r="10">
      <c r="A10" s="18" t="n"/>
      <c r="B10" s="19" t="n"/>
      <c r="C10" s="20" t="n"/>
      <c r="D10" s="9" t="n"/>
      <c r="E10" s="20" t="n"/>
      <c r="F10" s="20" t="n"/>
      <c r="G10" s="9" t="n"/>
    </row>
    <row r="11">
      <c r="A11" s="18" t="n"/>
      <c r="B11" s="19" t="n"/>
      <c r="C11" s="20" t="n"/>
      <c r="D11" s="9" t="n"/>
      <c r="E11" s="20" t="n"/>
      <c r="F11" s="20" t="n"/>
      <c r="G11" s="9" t="n"/>
    </row>
    <row r="12">
      <c r="A12" s="18" t="n"/>
      <c r="B12" s="19" t="n"/>
      <c r="C12" s="20" t="n"/>
      <c r="D12" s="9" t="n"/>
      <c r="E12" s="20" t="n"/>
      <c r="F12" s="20" t="n"/>
      <c r="G12" s="9" t="n"/>
    </row>
    <row r="13">
      <c r="A13" s="18" t="n"/>
      <c r="B13" s="19" t="n"/>
      <c r="C13" s="20" t="n"/>
      <c r="D13" s="9" t="n"/>
      <c r="E13" s="20" t="n"/>
      <c r="F13" s="20" t="n"/>
      <c r="G13" s="9" t="n"/>
    </row>
    <row r="14">
      <c r="A14" s="18" t="n"/>
      <c r="B14" s="19" t="n"/>
      <c r="C14" s="20" t="n"/>
      <c r="D14" s="9" t="n"/>
      <c r="E14" s="20" t="n"/>
      <c r="F14" s="20" t="n"/>
      <c r="G14" s="9" t="n"/>
    </row>
  </sheetData>
  <dataValidations count="1">
    <dataValidation sqref="D5:D14" showDropDown="0" showInputMessage="0" showErrorMessage="0" allowBlank="1" type="list">
      <formula1>='القوائم'!$E$5:$E$6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الملخص</t>
        </is>
      </c>
    </row>
    <row r="2">
      <c r="A2" s="2" t="inlineStr">
        <is>
          <t>أعداد ومجاميع من ورقة «سجل الإرجاع». تتحدث عند إضافة صفوف.</t>
        </is>
      </c>
    </row>
    <row r="4" ht="24" customHeight="1">
      <c r="A4" s="7" t="inlineStr">
        <is>
          <t>المقياس</t>
        </is>
      </c>
      <c r="B4" s="7" t="inlineStr">
        <is>
          <t>القيمة</t>
        </is>
      </c>
    </row>
    <row r="5">
      <c r="A5" s="9" t="inlineStr">
        <is>
          <t>الطلبات المسجّلة</t>
        </is>
      </c>
      <c r="B5" s="21">
        <f>COUNT('سجل الإرجاع'!$A$5:$A$204)</f>
        <v/>
      </c>
    </row>
    <row r="6">
      <c r="A6" s="9" t="inlineStr">
        <is>
          <t>ضمن السياسة</t>
        </is>
      </c>
      <c r="B6" s="21">
        <f>COUNTIF('سجل الإرجاع'!$K$5:$K$204,"نعم")</f>
        <v/>
      </c>
    </row>
    <row r="7">
      <c r="A7" s="9" t="inlineStr">
        <is>
          <t>الاستثناءات</t>
        </is>
      </c>
      <c r="B7" s="21">
        <f>COUNTIF('سجل الإرجاع'!$L$5:$L$204,"نعم")</f>
        <v/>
      </c>
    </row>
    <row r="8">
      <c r="A8" s="9" t="inlineStr">
        <is>
          <t>الاستثناءات الموافق عليها</t>
        </is>
      </c>
      <c r="B8" s="21">
        <f>COUNTIFS('سجل الإرجاع'!$L$5:$L$204,"نعم",'سجل الإرجاع'!$P$5:$P$204,"&lt;&gt;",'سجل الإرجاع'!$P$5:$P$204,"&lt;&gt;"&amp;'القوائم'!$B$11)</f>
        <v/>
      </c>
    </row>
    <row r="9">
      <c r="A9" s="9" t="inlineStr">
        <is>
          <t>الاستثناءات المرفوضة</t>
        </is>
      </c>
      <c r="B9" s="21">
        <f>COUNTIFS('سجل الإرجاع'!$L$5:$L$204,"نعم",'سجل الإرجاع'!$P$5:$P$204,'القوائم'!$B$11)</f>
        <v/>
      </c>
    </row>
    <row r="10">
      <c r="A10" s="9" t="inlineStr">
        <is>
          <t>استثناءات بانتظار المسؤول</t>
        </is>
      </c>
      <c r="B10" s="21">
        <f>COUNTIF('سجل الإرجاع'!$V$5:$V$204,"بانتظار المسؤول")</f>
        <v/>
      </c>
    </row>
    <row r="11">
      <c r="A11" s="9" t="inlineStr">
        <is>
          <t>أجاب عنها وكيل الذكاء الاصطناعي أولاً</t>
        </is>
      </c>
      <c r="B11" s="21">
        <f>COUNTIF('سجل الإرجاع'!$M$5:$M$204,'القوائم'!$C$5)</f>
        <v/>
      </c>
    </row>
    <row r="12">
      <c r="A12" s="9" t="inlineStr">
        <is>
          <t>إجابات اقتبست النسخة الخاطئة</t>
        </is>
      </c>
      <c r="B12" s="21">
        <f>COUNTIF('سجل الإرجاع'!$O$5:$O$204,"لا")</f>
        <v/>
      </c>
    </row>
    <row r="13">
      <c r="A13" s="9" t="inlineStr">
        <is>
          <t>مفتوحة أو محسومة، لم تُغلق</t>
        </is>
      </c>
      <c r="B13" s="21">
        <f>COUNTIF('سجل الإرجاع'!$V$5:$V$204,"مفتوح")+COUNTIF('سجل الإرجاع'!$V$5:$V$204,"محسوم")</f>
        <v/>
      </c>
    </row>
    <row r="14">
      <c r="A14" s="9" t="inlineStr">
        <is>
          <t>مغلقة</t>
        </is>
      </c>
      <c r="B14" s="21">
        <f>COUNTIF('سجل الإرجاع'!$V$5:$V$204,"مغلق")</f>
        <v/>
      </c>
    </row>
    <row r="15">
      <c r="A15" s="9" t="inlineStr">
        <is>
          <t>المبلغ المسترد</t>
        </is>
      </c>
      <c r="B15" s="22">
        <f>SUM('سجل الإرجاع'!$S$5:$S$204)</f>
        <v/>
      </c>
    </row>
    <row r="17">
      <c r="A17" s="23" t="inlineStr">
        <is>
          <t>الطلبات حسب النوع</t>
        </is>
      </c>
    </row>
    <row r="18" ht="24" customHeight="1">
      <c r="A18" s="7" t="inlineStr">
        <is>
          <t>النوع</t>
        </is>
      </c>
      <c r="B18" s="7" t="inlineStr">
        <is>
          <t>الطلبات</t>
        </is>
      </c>
      <c r="C18" s="7" t="inlineStr">
        <is>
          <t>الاستثناءات</t>
        </is>
      </c>
      <c r="D18" s="7" t="inlineStr">
        <is>
          <t>المبلغ المسترد</t>
        </is>
      </c>
    </row>
    <row r="19">
      <c r="A19" s="9">
        <f>'القوائم'!$A$5</f>
        <v/>
      </c>
      <c r="B19" s="24">
        <f>COUNTIF('سجل الإرجاع'!$D$5:$D$204,A19)</f>
        <v/>
      </c>
      <c r="C19" s="24">
        <f>COUNTIFS('سجل الإرجاع'!$D$5:$D$204,A19,'سجل الإرجاع'!$L$5:$L$204,"نعم")</f>
        <v/>
      </c>
      <c r="D19" s="25">
        <f>SUMIFS('سجل الإرجاع'!$S$5:$S$204,'سجل الإرجاع'!$D$5:$D$204,A19)</f>
        <v/>
      </c>
    </row>
    <row r="20">
      <c r="A20" s="9">
        <f>'القوائم'!$A$6</f>
        <v/>
      </c>
      <c r="B20" s="24">
        <f>COUNTIF('سجل الإرجاع'!$D$5:$D$204,A20)</f>
        <v/>
      </c>
      <c r="C20" s="24">
        <f>COUNTIFS('سجل الإرجاع'!$D$5:$D$204,A20,'سجل الإرجاع'!$L$5:$L$204,"نعم")</f>
        <v/>
      </c>
      <c r="D20" s="25">
        <f>SUMIFS('سجل الإرجاع'!$S$5:$S$204,'سجل الإرجاع'!$D$5:$D$204,A20)</f>
        <v/>
      </c>
    </row>
    <row r="21">
      <c r="A21" s="9">
        <f>'القوائم'!$A$7</f>
        <v/>
      </c>
      <c r="B21" s="24">
        <f>COUNTIF('سجل الإرجاع'!$D$5:$D$204,A21)</f>
        <v/>
      </c>
      <c r="C21" s="24">
        <f>COUNTIFS('سجل الإرجاع'!$D$5:$D$204,A21,'سجل الإرجاع'!$L$5:$L$204,"نعم")</f>
        <v/>
      </c>
      <c r="D21" s="25">
        <f>SUMIFS('سجل الإرجاع'!$S$5:$S$204,'سجل الإرجاع'!$D$5:$D$204,A21)</f>
        <v/>
      </c>
    </row>
    <row r="22">
      <c r="A22" s="9">
        <f>'القوائم'!$A$8</f>
        <v/>
      </c>
      <c r="B22" s="24">
        <f>COUNTIF('سجل الإرجاع'!$D$5:$D$204,A22)</f>
        <v/>
      </c>
      <c r="C22" s="24">
        <f>COUNTIFS('سجل الإرجاع'!$D$5:$D$204,A22,'سجل الإرجاع'!$L$5:$L$204,"نعم")</f>
        <v/>
      </c>
      <c r="D22" s="25">
        <f>SUMIFS('سجل الإرجاع'!$S$5:$S$204,'سجل الإرجاع'!$D$5:$D$204,A22)</f>
        <v/>
      </c>
    </row>
    <row r="23">
      <c r="A23" s="9">
        <f>'القوائم'!$A$9</f>
        <v/>
      </c>
      <c r="B23" s="24">
        <f>COUNTIF('سجل الإرجاع'!$D$5:$D$204,A23)</f>
        <v/>
      </c>
      <c r="C23" s="24">
        <f>COUNTIFS('سجل الإرجاع'!$D$5:$D$204,A23,'سجل الإرجاع'!$L$5:$L$204,"نعم")</f>
        <v/>
      </c>
      <c r="D23" s="25">
        <f>SUMIFS('سجل الإرجاع'!$S$5:$S$204,'سجل الإرجاع'!$D$5:$D$204,A23)</f>
        <v/>
      </c>
    </row>
    <row r="25">
      <c r="A25" s="23" t="inlineStr">
        <is>
          <t>الطلبات حسب نسخة السياسة</t>
        </is>
      </c>
    </row>
    <row r="26" ht="24" customHeight="1">
      <c r="A26" s="7" t="inlineStr">
        <is>
          <t>النسخة</t>
        </is>
      </c>
      <c r="B26" s="7" t="inlineStr">
        <is>
          <t>الطلبات</t>
        </is>
      </c>
      <c r="C26" s="7" t="inlineStr">
        <is>
          <t>اقتباس نسخة خاطئة</t>
        </is>
      </c>
    </row>
    <row r="27">
      <c r="A27" s="9">
        <f>IF('النسخ'!$A$5="","",'النسخ'!$A$5)</f>
        <v/>
      </c>
      <c r="B27" s="24">
        <f>IF(A27="","",COUNTIF('سجل الإرجاع'!$H$5:$H$204,A27))</f>
        <v/>
      </c>
      <c r="C27" s="24">
        <f>IF(A27="","",COUNTIFS('سجل الإرجاع'!$H$5:$H$204,A27,'سجل الإرجاع'!$O$5:$O$204,"لا"))</f>
        <v/>
      </c>
    </row>
    <row r="28">
      <c r="A28" s="9">
        <f>IF('النسخ'!$A$6="","",'النسخ'!$A$6)</f>
        <v/>
      </c>
      <c r="B28" s="24">
        <f>IF(A28="","",COUNTIF('سجل الإرجاع'!$H$5:$H$204,A28))</f>
        <v/>
      </c>
      <c r="C28" s="24">
        <f>IF(A28="","",COUNTIFS('سجل الإرجاع'!$H$5:$H$204,A28,'سجل الإرجاع'!$O$5:$O$204,"لا"))</f>
        <v/>
      </c>
    </row>
    <row r="29">
      <c r="A29" s="9">
        <f>IF('النسخ'!$A$7="","",'النسخ'!$A$7)</f>
        <v/>
      </c>
      <c r="B29" s="24">
        <f>IF(A29="","",COUNTIF('سجل الإرجاع'!$H$5:$H$204,A29))</f>
        <v/>
      </c>
      <c r="C29" s="24">
        <f>IF(A29="","",COUNTIFS('سجل الإرجاع'!$H$5:$H$204,A29,'سجل الإرجاع'!$O$5:$O$204,"لا"))</f>
        <v/>
      </c>
    </row>
    <row r="30">
      <c r="A30" s="9">
        <f>IF('النسخ'!$A$8="","",'النسخ'!$A$8)</f>
        <v/>
      </c>
      <c r="B30" s="24">
        <f>IF(A30="","",COUNTIF('سجل الإرجاع'!$H$5:$H$204,A30))</f>
        <v/>
      </c>
      <c r="C30" s="24">
        <f>IF(A30="","",COUNTIFS('سجل الإرجاع'!$H$5:$H$204,A30,'سجل الإرجاع'!$O$5:$O$204,"لا"))</f>
        <v/>
      </c>
    </row>
    <row r="31">
      <c r="A31" s="9">
        <f>IF('النسخ'!$A$9="","",'النسخ'!$A$9)</f>
        <v/>
      </c>
      <c r="B31" s="24">
        <f>IF(A31="","",COUNTIF('سجل الإرجاع'!$H$5:$H$204,A31))</f>
        <v/>
      </c>
      <c r="C31" s="24">
        <f>IF(A31="","",COUNTIFS('سجل الإرجاع'!$H$5:$H$204,A31,'سجل الإرجاع'!$O$5:$O$204,"لا"))</f>
        <v/>
      </c>
    </row>
    <row r="32">
      <c r="A32" s="9">
        <f>IF('النسخ'!$A$10="","",'النسخ'!$A$10)</f>
        <v/>
      </c>
      <c r="B32" s="24">
        <f>IF(A32="","",COUNTIF('سجل الإرجاع'!$H$5:$H$204,A32))</f>
        <v/>
      </c>
      <c r="C32" s="24">
        <f>IF(A32="","",COUNTIFS('سجل الإرجاع'!$H$5:$H$204,A32,'سجل الإرجاع'!$O$5:$O$204,"لا"))</f>
        <v/>
      </c>
    </row>
    <row r="33">
      <c r="A33" s="9">
        <f>IF('النسخ'!$A$11="","",'النسخ'!$A$11)</f>
        <v/>
      </c>
      <c r="B33" s="24">
        <f>IF(A33="","",COUNTIF('سجل الإرجاع'!$H$5:$H$204,A33))</f>
        <v/>
      </c>
      <c r="C33" s="24">
        <f>IF(A33="","",COUNTIFS('سجل الإرجاع'!$H$5:$H$204,A33,'سجل الإرجاع'!$O$5:$O$204,"لا"))</f>
        <v/>
      </c>
    </row>
    <row r="34">
      <c r="A34" s="9">
        <f>IF('النسخ'!$A$12="","",'النسخ'!$A$12)</f>
        <v/>
      </c>
      <c r="B34" s="24">
        <f>IF(A34="","",COUNTIF('سجل الإرجاع'!$H$5:$H$204,A34))</f>
        <v/>
      </c>
      <c r="C34" s="24">
        <f>IF(A34="","",COUNTIFS('سجل الإرجاع'!$H$5:$H$204,A34,'سجل الإرجاع'!$O$5:$O$204,"لا"))</f>
        <v/>
      </c>
    </row>
    <row r="35">
      <c r="A35" s="9">
        <f>IF('النسخ'!$A$13="","",'النسخ'!$A$13)</f>
        <v/>
      </c>
      <c r="B35" s="24">
        <f>IF(A35="","",COUNTIF('سجل الإرجاع'!$H$5:$H$204,A35))</f>
        <v/>
      </c>
      <c r="C35" s="24">
        <f>IF(A35="","",COUNTIFS('سجل الإرجاع'!$H$5:$H$204,A35,'سجل الإرجاع'!$O$5:$O$204,"لا"))</f>
        <v/>
      </c>
    </row>
    <row r="36">
      <c r="A36" s="9">
        <f>IF('النسخ'!$A$14="","",'النسخ'!$A$14)</f>
        <v/>
      </c>
      <c r="B36" s="24">
        <f>IF(A36="","",COUNTIF('سجل الإرجاع'!$H$5:$H$204,A36))</f>
        <v/>
      </c>
      <c r="C36" s="24">
        <f>IF(A36="","",COUNTIFS('سجل الإرجاع'!$H$5:$H$204,A36,'سجل الإرجاع'!$O$5:$O$204,"لا"))</f>
        <v/>
      </c>
    </row>
    <row r="38">
      <c r="A38" s="23" t="inlineStr">
        <is>
          <t>الطلبات حسب القرار</t>
        </is>
      </c>
    </row>
    <row r="39" ht="24" customHeight="1">
      <c r="A39" s="7" t="inlineStr">
        <is>
          <t>القرار</t>
        </is>
      </c>
      <c r="B39" s="7" t="inlineStr">
        <is>
          <t>الطلبات</t>
        </is>
      </c>
      <c r="C39" s="7" t="inlineStr">
        <is>
          <t>المبلغ المسترد</t>
        </is>
      </c>
    </row>
    <row r="40">
      <c r="A40" s="9">
        <f>'القوائم'!$B$5</f>
        <v/>
      </c>
      <c r="B40" s="24">
        <f>COUNTIF('سجل الإرجاع'!$P$5:$P$204,A40)</f>
        <v/>
      </c>
      <c r="C40" s="25">
        <f>SUMIFS('سجل الإرجاع'!$S$5:$S$204,'سجل الإرجاع'!$P$5:$P$204,A40)</f>
        <v/>
      </c>
    </row>
    <row r="41">
      <c r="A41" s="9">
        <f>'القوائم'!$B$6</f>
        <v/>
      </c>
      <c r="B41" s="24">
        <f>COUNTIF('سجل الإرجاع'!$P$5:$P$204,A41)</f>
        <v/>
      </c>
      <c r="C41" s="25">
        <f>SUMIFS('سجل الإرجاع'!$S$5:$S$204,'سجل الإرجاع'!$P$5:$P$204,A41)</f>
        <v/>
      </c>
    </row>
    <row r="42">
      <c r="A42" s="9">
        <f>'القوائم'!$B$7</f>
        <v/>
      </c>
      <c r="B42" s="24">
        <f>COUNTIF('سجل الإرجاع'!$P$5:$P$204,A42)</f>
        <v/>
      </c>
      <c r="C42" s="25">
        <f>SUMIFS('سجل الإرجاع'!$S$5:$S$204,'سجل الإرجاع'!$P$5:$P$204,A42)</f>
        <v/>
      </c>
    </row>
    <row r="43">
      <c r="A43" s="9">
        <f>'القوائم'!$B$8</f>
        <v/>
      </c>
      <c r="B43" s="24">
        <f>COUNTIF('سجل الإرجاع'!$P$5:$P$204,A43)</f>
        <v/>
      </c>
      <c r="C43" s="25">
        <f>SUMIFS('سجل الإرجاع'!$S$5:$S$204,'سجل الإرجاع'!$P$5:$P$204,A43)</f>
        <v/>
      </c>
    </row>
    <row r="44">
      <c r="A44" s="9">
        <f>'القوائم'!$B$9</f>
        <v/>
      </c>
      <c r="B44" s="24">
        <f>COUNTIF('سجل الإرجاع'!$P$5:$P$204,A44)</f>
        <v/>
      </c>
      <c r="C44" s="25">
        <f>SUMIFS('سجل الإرجاع'!$S$5:$S$204,'سجل الإرجاع'!$P$5:$P$204,A44)</f>
        <v/>
      </c>
    </row>
    <row r="45">
      <c r="A45" s="9">
        <f>'القوائم'!$B$10</f>
        <v/>
      </c>
      <c r="B45" s="24">
        <f>COUNTIF('سجل الإرجاع'!$P$5:$P$204,A45)</f>
        <v/>
      </c>
      <c r="C45" s="25">
        <f>SUMIFS('سجل الإرجاع'!$S$5:$S$204,'سجل الإرجاع'!$P$5:$P$204,A45)</f>
        <v/>
      </c>
    </row>
    <row r="46">
      <c r="A46" s="9">
        <f>'القوائم'!$B$11</f>
        <v/>
      </c>
      <c r="B46" s="24">
        <f>COUNTIF('سجل الإرجاع'!$P$5:$P$204,A46)</f>
        <v/>
      </c>
      <c r="C46" s="25">
        <f>SUMIFS('سجل الإرجاع'!$S$5:$S$204,'سجل الإرجاع'!$P$5:$P$204,A46)</f>
        <v/>
      </c>
    </row>
    <row r="48">
      <c r="A48" s="26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2" customWidth="1" min="4" max="4"/>
    <col width="20" customWidth="1" min="5" max="5"/>
    <col width="26" customWidth="1" min="6" max="6"/>
  </cols>
  <sheetData>
    <row r="1">
      <c r="A1" s="1" t="inlineStr">
        <is>
          <t>القوائم</t>
        </is>
      </c>
    </row>
    <row r="2">
      <c r="A2" s="2" t="inlineStr">
        <is>
          <t>عدّل هذه القوائم لتناسب نشاطك. تغذي القوائم المنسدلة في الأوراق الأخرى. حافظ على ترتيب «النوع» و«تُحسب المهلة من»: تعتمد عليه المعادلات.</t>
        </is>
      </c>
    </row>
    <row r="4" ht="30" customHeight="1">
      <c r="A4" s="7" t="inlineStr">
        <is>
          <t>النوع</t>
        </is>
      </c>
      <c r="B4" s="7" t="inlineStr">
        <is>
          <t>القرار</t>
        </is>
      </c>
      <c r="C4" s="7" t="inlineStr">
        <is>
          <t>من أجاب</t>
        </is>
      </c>
      <c r="D4" s="7" t="inlineStr">
        <is>
          <t>من دفع شحن الإرجاع</t>
        </is>
      </c>
      <c r="E4" s="7" t="inlineStr">
        <is>
          <t>تُحسب المهلة من</t>
        </is>
      </c>
      <c r="F4" s="7" t="inlineStr">
        <is>
          <t>الموافق</t>
        </is>
      </c>
    </row>
    <row r="5">
      <c r="A5" s="9" t="inlineStr">
        <is>
          <t>إرجاع</t>
        </is>
      </c>
      <c r="B5" s="9" t="inlineStr">
        <is>
          <t>استرداد</t>
        </is>
      </c>
      <c r="C5" s="9" t="inlineStr">
        <is>
          <t>وكيل الذكاء الاصطناعي</t>
        </is>
      </c>
      <c r="D5" s="9" t="inlineStr">
        <is>
          <t>العميل</t>
        </is>
      </c>
      <c r="E5" s="9" t="inlineStr">
        <is>
          <t>تاريخ الطلب</t>
        </is>
      </c>
      <c r="F5" s="9" t="inlineStr">
        <is>
          <t>نورا كوين، الدعم</t>
        </is>
      </c>
    </row>
    <row r="6">
      <c r="A6" s="9" t="inlineStr">
        <is>
          <t>تالف أو خاطئ</t>
        </is>
      </c>
      <c r="B6" s="9" t="inlineStr">
        <is>
          <t>استرداد جزئي</t>
        </is>
      </c>
      <c r="C6" s="9" t="inlineStr">
        <is>
          <t>الفريق</t>
        </is>
      </c>
      <c r="D6" s="9" t="inlineStr">
        <is>
          <t>المتجر</t>
        </is>
      </c>
      <c r="E6" s="9" t="inlineStr">
        <is>
          <t>تاريخ التسليم</t>
        </is>
      </c>
      <c r="F6" s="9" t="inlineStr">
        <is>
          <t>روث إليسون، صاحبة العمل</t>
        </is>
      </c>
    </row>
    <row r="7">
      <c r="A7" s="9" t="inlineStr">
        <is>
          <t>منتج بيع نهائي</t>
        </is>
      </c>
      <c r="B7" s="9" t="inlineStr">
        <is>
          <t>استبدال</t>
        </is>
      </c>
      <c r="D7" s="9" t="inlineStr">
        <is>
          <t>لا أحد</t>
        </is>
      </c>
    </row>
    <row r="8">
      <c r="A8" s="9" t="inlineStr">
        <is>
          <t>إلغاء درس</t>
        </is>
      </c>
      <c r="B8" s="9" t="inlineStr">
        <is>
          <t>إرسال بديل</t>
        </is>
      </c>
    </row>
    <row r="9">
      <c r="A9" s="9" t="inlineStr">
        <is>
          <t>عدم حضور</t>
        </is>
      </c>
      <c r="B9" s="9" t="inlineStr">
        <is>
          <t>رصيد في المتجر</t>
        </is>
      </c>
    </row>
    <row r="10">
      <c r="B10" s="9" t="inlineStr">
        <is>
          <t>نُقل إلى موعد جديد</t>
        </is>
      </c>
    </row>
    <row r="11">
      <c r="B11" s="9" t="inlineStr">
        <is>
          <t>مرفوض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ورقة قرارات سياسة الإرجاع</dc:title>
  <dcterms:created xmlns:dcterms="http://purl.org/dc/terms/" xmlns:xsi="http://www.w3.org/2001/XMLSchema-instance" xsi:type="dcterms:W3CDTF">2026-10-12T16:49:54Z</dcterms:created>
  <dcterms:modified xmlns:dcterms="http://purl.org/dc/terms/" xmlns:xsi="http://www.w3.org/2001/XMLSchema-instance" xsi:type="dcterms:W3CDTF">2026-10-12T16:49:55Z</dcterms:modified>
</cp:coreProperties>
</file>