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قائمة المنقطعين" sheetId="1" state="visible" r:id="rId1"/>
    <sheet xmlns:r="http://schemas.openxmlformats.org/officeDocument/2006/relationships" name="الملخص" sheetId="2" state="visible" r:id="rId2"/>
    <sheet xmlns:r="http://schemas.openxmlformats.org/officeDocument/2006/relationships" name="الإعدادات والقوائم" sheetId="3" state="visible" r:id="rId3"/>
  </sheets>
  <definedNames>
    <definedName name="_xlnm._FilterDatabase" localSheetId="0" hidden="1">'قائمة المنقطعين'!$A$4:$W$204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$#,##0"/>
  </numFmts>
  <fonts count="9">
    <font>
      <name val="Calibri"/>
      <family val="2"/>
      <color theme="1"/>
      <sz val="11"/>
      <scheme val="minor"/>
    </font>
    <font>
      <name val="Arial"/>
      <b val="1"/>
      <sz val="16"/>
    </font>
    <font>
      <name val="Arial"/>
      <color rgb="005D5A70"/>
      <sz val="10"/>
    </font>
    <font>
      <name val="Arial"/>
      <b val="1"/>
      <color rgb="0015131F"/>
    </font>
    <font>
      <name val="Arial"/>
      <b val="1"/>
      <sz val="10"/>
    </font>
    <font>
      <name val="Arial"/>
      <sz val="10"/>
    </font>
    <font>
      <name val="Arial"/>
      <b val="1"/>
      <color rgb="004B22C9"/>
      <sz val="11"/>
    </font>
    <font>
      <name val="Arial"/>
      <b val="1"/>
      <sz val="12"/>
    </font>
    <font>
      <name val="Arial"/>
      <color rgb="005D5A70"/>
      <sz val="9"/>
    </font>
  </fonts>
  <fills count="4">
    <fill>
      <patternFill/>
    </fill>
    <fill>
      <patternFill patternType="gray125"/>
    </fill>
    <fill>
      <patternFill patternType="solid">
        <fgColor rgb="00EFE9FF"/>
      </patternFill>
    </fill>
    <fill>
      <patternFill patternType="solid">
        <fgColor rgb="00F6F5FB"/>
      </patternFill>
    </fill>
  </fills>
  <borders count="2">
    <border>
      <left/>
      <right/>
      <top/>
      <bottom/>
      <diagonal/>
    </border>
    <border>
      <left style="thin">
        <color rgb="00E7E4F2"/>
      </left>
      <right style="thin">
        <color rgb="00E7E4F2"/>
      </right>
      <top style="thin">
        <color rgb="00E7E4F2"/>
      </top>
      <bottom style="thin">
        <color rgb="00E7E4F2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top" wrapText="1"/>
    </xf>
    <xf numFmtId="0" fontId="5" fillId="0" borderId="1" applyAlignment="1" pivotButton="0" quotePrefix="0" xfId="0">
      <alignment vertical="top"/>
    </xf>
    <xf numFmtId="0" fontId="5" fillId="0" borderId="1" applyAlignment="1" pivotButton="0" quotePrefix="0" xfId="0">
      <alignment horizontal="center" vertical="top"/>
    </xf>
    <xf numFmtId="1" fontId="5" fillId="0" borderId="1" applyAlignment="1" pivotButton="0" quotePrefix="0" xfId="0">
      <alignment horizontal="center" vertical="top"/>
    </xf>
    <xf numFmtId="165" fontId="5" fillId="0" borderId="1" applyAlignment="1" pivotButton="0" quotePrefix="0" xfId="0">
      <alignment vertical="top"/>
    </xf>
    <xf numFmtId="166" fontId="5" fillId="0" borderId="1" applyAlignment="1" pivotButton="0" quotePrefix="0" xfId="0">
      <alignment vertical="top"/>
    </xf>
    <xf numFmtId="1" fontId="5" fillId="3" borderId="1" applyAlignment="1" pivotButton="0" quotePrefix="0" xfId="0">
      <alignment horizontal="center" vertical="top"/>
    </xf>
    <xf numFmtId="0" fontId="5" fillId="3" borderId="1" applyAlignment="1" pivotButton="0" quotePrefix="0" xfId="0">
      <alignment vertical="top"/>
    </xf>
    <xf numFmtId="165" fontId="5" fillId="3" borderId="1" applyAlignment="1" pivotButton="0" quotePrefix="0" xfId="0">
      <alignment vertical="top"/>
    </xf>
    <xf numFmtId="0" fontId="4" fillId="3" borderId="1" applyAlignment="1" pivotButton="0" quotePrefix="0" xfId="0">
      <alignment vertical="top"/>
    </xf>
    <xf numFmtId="0" fontId="5" fillId="0" borderId="1" applyAlignment="1" pivotButton="0" quotePrefix="0" xfId="0">
      <alignment vertical="top" wrapText="1"/>
    </xf>
    <xf numFmtId="1" fontId="6" fillId="0" borderId="1" applyAlignment="1" pivotButton="0" quotePrefix="0" xfId="0">
      <alignment vertical="top" wrapText="1"/>
    </xf>
    <xf numFmtId="9" fontId="6" fillId="0" borderId="1" applyAlignment="1" pivotButton="0" quotePrefix="0" xfId="0">
      <alignment vertical="top" wrapText="1"/>
    </xf>
    <xf numFmtId="166" fontId="6" fillId="0" borderId="1" applyAlignment="1" pivotButton="0" quotePrefix="0" xfId="0">
      <alignment vertical="top" wrapText="1"/>
    </xf>
    <xf numFmtId="0" fontId="7" fillId="0" borderId="0" pivotButton="0" quotePrefix="0" xfId="0"/>
    <xf numFmtId="1" fontId="5" fillId="0" borderId="1" applyAlignment="1" pivotButton="0" quotePrefix="0" xfId="0">
      <alignment vertical="top" wrapText="1"/>
    </xf>
    <xf numFmtId="9" fontId="5" fillId="0" borderId="1" applyAlignment="1" pivotButton="0" quotePrefix="0" xfId="0">
      <alignment vertical="top" wrapText="1"/>
    </xf>
    <xf numFmtId="166" fontId="5" fillId="0" borderId="1" applyAlignment="1" pivotButton="0" quotePrefix="0" xfId="0">
      <alignment vertical="top" wrapText="1"/>
    </xf>
    <xf numFmtId="0" fontId="8" fillId="0" borderId="0" pivotButton="0" quotePrefix="0" xfId="0"/>
    <xf numFmtId="164" fontId="6" fillId="0" borderId="1" applyAlignment="1" pivotButton="0" quotePrefix="0" xfId="0">
      <alignment horizontal="left" vertical="top"/>
    </xf>
    <xf numFmtId="1" fontId="6" fillId="0" borderId="1" applyAlignment="1" pivotButton="0" quotePrefix="0" xfId="0">
      <alignment horizontal="left" vertical="top"/>
    </xf>
  </cellXfs>
  <cellStyles count="1">
    <cellStyle name="Normal" xfId="0" builtinId="0" hidden="0"/>
  </cellStyles>
  <dxfs count="5">
    <dxf>
      <font>
        <b val="1"/>
        <color rgb="005D5A70"/>
      </font>
      <fill>
        <patternFill patternType="solid">
          <fgColor rgb="00EEEDF3"/>
        </patternFill>
      </fill>
    </dxf>
    <dxf>
      <font>
        <b val="1"/>
        <color rgb="004B22C9"/>
      </font>
      <fill>
        <patternFill patternType="solid">
          <fgColor rgb="00EFE9FF"/>
        </patternFill>
      </fill>
    </dxf>
    <dxf>
      <font>
        <b val="1"/>
        <color rgb="009A5B00"/>
      </font>
      <fill>
        <patternFill patternType="solid">
          <fgColor rgb="00FFF3DC"/>
        </patternFill>
      </fill>
    </dxf>
    <dxf>
      <font>
        <b val="1"/>
        <color rgb="00B42318"/>
      </font>
      <fill>
        <patternFill patternType="solid">
          <fgColor rgb="00FDE8E6"/>
        </patternFill>
      </fill>
    </dxf>
    <dxf>
      <font>
        <b val="1"/>
        <color rgb="001F8A5B"/>
      </font>
      <fill>
        <patternFill patternType="solid">
          <fgColor rgb="00E3F5E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04"/>
  <sheetViews>
    <sheetView rightToLeft="1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30" customWidth="1" min="1" max="1"/>
    <col width="14" customWidth="1" min="2" max="2"/>
    <col width="9" customWidth="1" min="3" max="3"/>
    <col width="9" customWidth="1" min="4" max="4"/>
    <col width="12" customWidth="1" min="5" max="5"/>
    <col width="9" customWidth="1" min="6" max="6"/>
    <col width="10" customWidth="1" min="7" max="7"/>
    <col width="10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6" customWidth="1" min="16" max="16"/>
    <col width="12" customWidth="1" min="17" max="17"/>
    <col width="12" customWidth="1" min="18" max="18"/>
    <col width="10" customWidth="1" min="19" max="19"/>
    <col width="12" customWidth="1" min="20" max="20"/>
    <col width="12" customWidth="1" min="21" max="21"/>
    <col width="13" customWidth="1" min="22" max="22"/>
    <col width="44" customWidth="1" min="23" max="23"/>
  </cols>
  <sheetData>
    <row r="1">
      <c r="A1" s="1" t="inlineStr">
        <is>
          <t>قائمة الاستعادة</t>
        </is>
      </c>
    </row>
    <row r="2">
      <c r="A2" s="2" t="inlineStr">
        <is>
          <t>صف واحد لكل عميل منقطع أو عميل محتمل قديم. أدخل الفترة المعتادة وآخر شراء: يُملأ عمودا الأيام منذ آخر شراء و«منقطع» تلقائياً. أدخل تاريخ إرسال الرسالة 1: يحين موعد الرسالة 2 في اليوم 10 والرسالة 3 في اليوم 21، والتاريخ الذي يقع في عطلة نهاية الأسبوع ينتقل إلى الاثنين.</t>
        </is>
      </c>
    </row>
    <row r="3">
      <c r="A3" s="2" t="inlineStr">
        <is>
          <t>أدخل كل تاريخ إرسال، وأي رد، وسبب المغادرة، والنتيجة. تتحدّث الخطوة التالية والحالة والمجاميع تلقائياً. تواريخ الأمثلة محسوبة نسبةً إلى تاريخ اليوم.</t>
        </is>
      </c>
    </row>
    <row r="4" ht="44" customHeight="1">
      <c r="A4" s="3" t="inlineStr">
        <is>
          <t>العميل</t>
        </is>
      </c>
      <c r="B4" s="3" t="inlineStr">
        <is>
          <t>الفئة</t>
        </is>
      </c>
      <c r="C4" s="3" t="inlineStr">
        <is>
          <t>المسؤول</t>
        </is>
      </c>
      <c r="D4" s="3" t="inlineStr">
        <is>
          <t>الفترة المعتادة (بالأيام)</t>
        </is>
      </c>
      <c r="E4" s="3" t="inlineStr">
        <is>
          <t>آخر شراء</t>
        </is>
      </c>
      <c r="F4" s="3" t="inlineStr">
        <is>
          <t>آخر قيمة</t>
        </is>
      </c>
      <c r="G4" s="3" t="inlineStr">
        <is>
          <t>الأيام منذ آخر شراء</t>
        </is>
      </c>
      <c r="H4" s="3" t="inlineStr">
        <is>
          <t>منقطع</t>
        </is>
      </c>
      <c r="I4" s="3" t="inlineStr">
        <is>
          <t>إرسال الرسالة 1</t>
        </is>
      </c>
      <c r="J4" s="3" t="inlineStr">
        <is>
          <t>موعد الرسالة 2</t>
        </is>
      </c>
      <c r="K4" s="3" t="inlineStr">
        <is>
          <t>إرسال الرسالة 2</t>
        </is>
      </c>
      <c r="L4" s="3" t="inlineStr">
        <is>
          <t>موعد الرسالة 3</t>
        </is>
      </c>
      <c r="M4" s="3" t="inlineStr">
        <is>
          <t>إرسال الرسالة 3</t>
        </is>
      </c>
      <c r="N4" s="3" t="inlineStr">
        <is>
          <t>تاريخ الرد</t>
        </is>
      </c>
      <c r="O4" s="3" t="inlineStr">
        <is>
          <t>ردّ بعد</t>
        </is>
      </c>
      <c r="P4" s="3" t="inlineStr">
        <is>
          <t>سبب المغادرة</t>
        </is>
      </c>
      <c r="Q4" s="3" t="inlineStr">
        <is>
          <t>النتيجة</t>
        </is>
      </c>
      <c r="R4" s="3" t="inlineStr">
        <is>
          <t>تاريخ العمل الجديد</t>
        </is>
      </c>
      <c r="S4" s="3" t="inlineStr">
        <is>
          <t>قيمة العمل الجديد</t>
        </is>
      </c>
      <c r="T4" s="3" t="inlineStr">
        <is>
          <t>الخطوة التالية</t>
        </is>
      </c>
      <c r="U4" s="3" t="inlineStr">
        <is>
          <t>التاريخ التالي</t>
        </is>
      </c>
      <c r="V4" s="3" t="inlineStr">
        <is>
          <t>الحالة</t>
        </is>
      </c>
      <c r="W4" s="3" t="inlineStr">
        <is>
          <t>ملاحظات</t>
        </is>
      </c>
    </row>
    <row r="5">
      <c r="A5" s="4" t="inlineStr">
        <is>
          <t>إنغريد بولسن</t>
        </is>
      </c>
      <c r="B5" s="5" t="inlineStr">
        <is>
          <t>عميل سابق</t>
        </is>
      </c>
      <c r="C5" s="6" t="inlineStr">
        <is>
          <t>روزا</t>
        </is>
      </c>
      <c r="D5" s="7" t="n">
        <v>180</v>
      </c>
      <c r="E5" s="8">
        <f>TODAY()-359</f>
        <v/>
      </c>
      <c r="F5" s="9" t="n">
        <v>320</v>
      </c>
      <c r="G5" s="10">
        <f>IF($E5="","",TODAY()-MAX($E5,N($R5)))</f>
        <v/>
      </c>
      <c r="H5" s="11">
        <f>IF(OR($D5="",$G5=""),"",IF($G5&gt;=$D5*'الإعدادات والقوائم'!$B$5,"منقطع","ليس بعد"))</f>
        <v/>
      </c>
      <c r="I5" s="8">
        <f>TODAY()-41</f>
        <v/>
      </c>
      <c r="J5" s="12">
        <f>IF($I5="","",WORKDAY($I5+'الإعدادات والقوائم'!$B$6-1,1))</f>
        <v/>
      </c>
      <c r="K5" s="8">
        <f>J5</f>
        <v/>
      </c>
      <c r="L5" s="12">
        <f>IF($I5="","",WORKDAY($I5+'الإعدادات والقوائم'!$B$7-1,1))</f>
        <v/>
      </c>
      <c r="M5" s="8" t="n"/>
      <c r="N5" s="8">
        <f>K5</f>
        <v/>
      </c>
      <c r="O5" s="11">
        <f>IF(OR($N5="",$I5=""),"",IF(AND($M5&lt;&gt;"",$M5&lt;=$N5),"الرسالة 3",IF(AND($K5&lt;&gt;"",$K5&lt;=$N5),"الرسالة 2","الرسالة 1")))</f>
        <v/>
      </c>
      <c r="P5" s="5" t="inlineStr">
        <is>
          <t>مشكلة في الخدمة</t>
        </is>
      </c>
      <c r="Q5" s="5" t="inlineStr">
        <is>
          <t>عاد</t>
        </is>
      </c>
      <c r="R5" s="8">
        <f>I5+28</f>
        <v/>
      </c>
      <c r="S5" s="9" t="n">
        <v>320</v>
      </c>
      <c r="T5" s="11">
        <f>IF(OR($A5="",$N5&lt;&gt;"",$Q5&lt;&gt;""),"",IF($I5="",IF($H5="منقطع","الرسالة 1",""),IF($K5="","الرسالة 2",IF($M5="","الرسالة 3","إغلاق"))))</f>
        <v/>
      </c>
      <c r="U5" s="12">
        <f>IF(OR($T5="",$T5="الرسالة 1"),"",IF($T5="الرسالة 2",$J5,IF($T5="الرسالة 3",$L5,$M5+'الإعدادات والقوائم'!$B$8)))</f>
        <v/>
      </c>
      <c r="V5" s="13">
        <f>IF($A5="","",IF($Q5="طلب عدم المراسلة","لا تراسله",IF($Q5&lt;&gt;"","مغلق",IF($N5&lt;&gt;"","تم الرد",IF($T5="الرسالة 1","للإرسال",IF($T5="","غير منقطع",IF($T5="إغلاق",IF(TODAY()&gt;=$U5,"أغلق الآن","بانتظار الموعد"),IF($U5&lt;TODAY(),"متأخرة",IF($U5=TODAY(),"مستحقة اليوم","بانتظار الموعد")))))))))</f>
        <v/>
      </c>
      <c r="W5" s="14" t="inlineStr">
        <is>
          <t>خطوط على نوافذ الطابق العلوي في أكتوبر الماضي. أعاد ثيو التنظيف وراجع كل نافذة معها.</t>
        </is>
      </c>
    </row>
    <row r="6">
      <c r="A6" s="4" t="inlineStr">
        <is>
          <t>راي دنمور، Elm Street Physio</t>
        </is>
      </c>
      <c r="B6" s="5" t="inlineStr">
        <is>
          <t>عميل سابق</t>
        </is>
      </c>
      <c r="C6" s="6" t="inlineStr">
        <is>
          <t>كينجي</t>
        </is>
      </c>
      <c r="D6" s="7" t="n">
        <v>30</v>
      </c>
      <c r="E6" s="8">
        <f>TODAY()-95</f>
        <v/>
      </c>
      <c r="F6" s="9" t="n">
        <v>180</v>
      </c>
      <c r="G6" s="10">
        <f>IF($E6="","",TODAY()-MAX($E6,N($R6)))</f>
        <v/>
      </c>
      <c r="H6" s="11">
        <f>IF(OR($D6="",$G6=""),"",IF($G6&gt;=$D6*'الإعدادات والقوائم'!$B$5,"منقطع","ليس بعد"))</f>
        <v/>
      </c>
      <c r="I6" s="8">
        <f>TODAY()-33</f>
        <v/>
      </c>
      <c r="J6" s="12">
        <f>IF($I6="","",WORKDAY($I6+'الإعدادات والقوائم'!$B$6-1,1))</f>
        <v/>
      </c>
      <c r="K6" s="8">
        <f>J6</f>
        <v/>
      </c>
      <c r="L6" s="12">
        <f>IF($I6="","",WORKDAY($I6+'الإعدادات والقوائم'!$B$7-1,1))</f>
        <v/>
      </c>
      <c r="M6" s="8" t="n"/>
      <c r="N6" s="8">
        <f>K6+2</f>
        <v/>
      </c>
      <c r="O6" s="11">
        <f>IF(OR($N6="",$I6=""),"",IF(AND($M6&lt;&gt;"",$M6&lt;=$N6),"الرسالة 3",IF(AND($K6&lt;&gt;"",$K6&lt;=$N6),"الرسالة 2","الرسالة 1")))</f>
        <v/>
      </c>
      <c r="P6" s="5" t="inlineStr">
        <is>
          <t>السعر</t>
        </is>
      </c>
      <c r="Q6" s="5" t="inlineStr">
        <is>
          <t>رفض</t>
        </is>
      </c>
      <c r="R6" s="8" t="n"/>
      <c r="S6" s="9" t="n"/>
      <c r="T6" s="11">
        <f>IF(OR($A6="",$N6&lt;&gt;"",$Q6&lt;&gt;""),"",IF($I6="",IF($H6="منقطع","الرسالة 1",""),IF($K6="","الرسالة 2",IF($M6="","الرسالة 3","إغلاق"))))</f>
        <v/>
      </c>
      <c r="U6" s="12">
        <f>IF(OR($T6="",$T6="الرسالة 1"),"",IF($T6="الرسالة 2",$J6,IF($T6="الرسالة 3",$L6,$M6+'الإعدادات والقوائم'!$B$8)))</f>
        <v/>
      </c>
      <c r="V6" s="13">
        <f>IF($A6="","",IF($Q6="طلب عدم المراسلة","لا تراسله",IF($Q6&lt;&gt;"","مغلق",IF($N6&lt;&gt;"","تم الرد",IF($T6="الرسالة 1","للإرسال",IF($T6="","غير منقطع",IF($T6="إغلاق",IF(TODAY()&gt;=$U6,"أغلق الآن","بانتظار الموعد"),IF($U6&lt;TODAY(),"متأخرة",IF($U6=TODAY(),"مستحقة اليوم","بانتظار الموعد")))))))))</f>
        <v/>
      </c>
      <c r="W6" s="14" t="inlineStr">
        <is>
          <t>اختار شركة أرخص. وافق على تواصل واحد في الربيع المقبل.</t>
        </is>
      </c>
    </row>
    <row r="7">
      <c r="A7" s="4" t="inlineStr">
        <is>
          <t>ويندي مارش</t>
        </is>
      </c>
      <c r="B7" s="5" t="inlineStr">
        <is>
          <t>عميل سابق</t>
        </is>
      </c>
      <c r="C7" s="6" t="inlineStr">
        <is>
          <t>روزا</t>
        </is>
      </c>
      <c r="D7" s="7" t="n">
        <v>180</v>
      </c>
      <c r="E7" s="8">
        <f>TODAY()-300</f>
        <v/>
      </c>
      <c r="F7" s="9" t="n">
        <v>290</v>
      </c>
      <c r="G7" s="10">
        <f>IF($E7="","",TODAY()-MAX($E7,N($R7)))</f>
        <v/>
      </c>
      <c r="H7" s="11">
        <f>IF(OR($D7="",$G7=""),"",IF($G7&gt;=$D7*'الإعدادات والقوائم'!$B$5,"منقطع","ليس بعد"))</f>
        <v/>
      </c>
      <c r="I7" s="8">
        <f>TODAY()-14</f>
        <v/>
      </c>
      <c r="J7" s="12">
        <f>IF($I7="","",WORKDAY($I7+'الإعدادات والقوائم'!$B$6-1,1))</f>
        <v/>
      </c>
      <c r="K7" s="8" t="n"/>
      <c r="L7" s="12">
        <f>IF($I7="","",WORKDAY($I7+'الإعدادات والقوائم'!$B$7-1,1))</f>
        <v/>
      </c>
      <c r="M7" s="8" t="n"/>
      <c r="N7" s="8" t="n"/>
      <c r="O7" s="11">
        <f>IF(OR($N7="",$I7=""),"",IF(AND($M7&lt;&gt;"",$M7&lt;=$N7),"الرسالة 3",IF(AND($K7&lt;&gt;"",$K7&lt;=$N7),"الرسالة 2","الرسالة 1")))</f>
        <v/>
      </c>
      <c r="P7" s="5" t="n"/>
      <c r="Q7" s="5" t="n"/>
      <c r="R7" s="8" t="n"/>
      <c r="S7" s="9" t="n"/>
      <c r="T7" s="11">
        <f>IF(OR($A7="",$N7&lt;&gt;"",$Q7&lt;&gt;""),"",IF($I7="",IF($H7="منقطع","الرسالة 1",""),IF($K7="","الرسالة 2",IF($M7="","الرسالة 3","إغلاق"))))</f>
        <v/>
      </c>
      <c r="U7" s="12">
        <f>IF(OR($T7="",$T7="الرسالة 1"),"",IF($T7="الرسالة 2",$J7,IF($T7="الرسالة 3",$L7,$M7+'الإعدادات والقوائم'!$B$8)))</f>
        <v/>
      </c>
      <c r="V7" s="13">
        <f>IF($A7="","",IF($Q7="طلب عدم المراسلة","لا تراسله",IF($Q7&lt;&gt;"","مغلق",IF($N7&lt;&gt;"","تم الرد",IF($T7="الرسالة 1","للإرسال",IF($T7="","غير منقطع",IF($T7="إغلاق",IF(TODAY()&gt;=$U7,"أغلق الآن","بانتظار الموعد"),IF($U7&lt;TODAY(),"متأخرة",IF($U7=TODAY(),"مستحقة اليوم","بانتظار الموعد")))))))))</f>
        <v/>
      </c>
      <c r="W7" s="14" t="n"/>
    </row>
    <row r="8">
      <c r="A8" s="4" t="inlineStr">
        <is>
          <t>غاري ليندكفيست</t>
        </is>
      </c>
      <c r="B8" s="5" t="inlineStr">
        <is>
          <t>عميل سابق</t>
        </is>
      </c>
      <c r="C8" s="6" t="inlineStr">
        <is>
          <t>روزا</t>
        </is>
      </c>
      <c r="D8" s="7" t="n">
        <v>365</v>
      </c>
      <c r="E8" s="8">
        <f>TODAY()-600</f>
        <v/>
      </c>
      <c r="F8" s="9" t="n">
        <v>410</v>
      </c>
      <c r="G8" s="10">
        <f>IF($E8="","",TODAY()-MAX($E8,N($R8)))</f>
        <v/>
      </c>
      <c r="H8" s="11">
        <f>IF(OR($D8="",$G8=""),"",IF($G8&gt;=$D8*'الإعدادات والقوائم'!$B$5,"منقطع","ليس بعد"))</f>
        <v/>
      </c>
      <c r="I8" s="8">
        <f>TODAY()-10</f>
        <v/>
      </c>
      <c r="J8" s="12">
        <f>IF($I8="","",WORKDAY($I8+'الإعدادات والقوائم'!$B$6-1,1))</f>
        <v/>
      </c>
      <c r="K8" s="8" t="n"/>
      <c r="L8" s="12">
        <f>IF($I8="","",WORKDAY($I8+'الإعدادات والقوائم'!$B$7-1,1))</f>
        <v/>
      </c>
      <c r="M8" s="8" t="n"/>
      <c r="N8" s="8" t="n"/>
      <c r="O8" s="11">
        <f>IF(OR($N8="",$I8=""),"",IF(AND($M8&lt;&gt;"",$M8&lt;=$N8),"الرسالة 3",IF(AND($K8&lt;&gt;"",$K8&lt;=$N8),"الرسالة 2","الرسالة 1")))</f>
        <v/>
      </c>
      <c r="P8" s="5" t="n"/>
      <c r="Q8" s="5" t="n"/>
      <c r="R8" s="8" t="n"/>
      <c r="S8" s="9" t="n"/>
      <c r="T8" s="11">
        <f>IF(OR($A8="",$N8&lt;&gt;"",$Q8&lt;&gt;""),"",IF($I8="",IF($H8="منقطع","الرسالة 1",""),IF($K8="","الرسالة 2",IF($M8="","الرسالة 3","إغلاق"))))</f>
        <v/>
      </c>
      <c r="U8" s="12">
        <f>IF(OR($T8="",$T8="الرسالة 1"),"",IF($T8="الرسالة 2",$J8,IF($T8="الرسالة 3",$L8,$M8+'الإعدادات والقوائم'!$B$8)))</f>
        <v/>
      </c>
      <c r="V8" s="13">
        <f>IF($A8="","",IF($Q8="طلب عدم المراسلة","لا تراسله",IF($Q8&lt;&gt;"","مغلق",IF($N8&lt;&gt;"","تم الرد",IF($T8="الرسالة 1","للإرسال",IF($T8="","غير منقطع",IF($T8="إغلاق",IF(TODAY()&gt;=$U8,"أغلق الآن","بانتظار الموعد"),IF($U8&lt;TODAY(),"متأخرة",IF($U8=TODAY(),"مستحقة اليوم","بانتظار الموعد")))))))))</f>
        <v/>
      </c>
      <c r="W8" s="14" t="inlineStr">
        <is>
          <t>منزل كبير، مرة في السنة قبل الصيف.</t>
        </is>
      </c>
    </row>
    <row r="9">
      <c r="A9" s="4" t="inlineStr">
        <is>
          <t>ليام برينان</t>
        </is>
      </c>
      <c r="B9" s="5" t="inlineStr">
        <is>
          <t>عميل محتمل قديم</t>
        </is>
      </c>
      <c r="C9" s="6" t="inlineStr">
        <is>
          <t>كينجي</t>
        </is>
      </c>
      <c r="D9" s="7" t="n">
        <v>60</v>
      </c>
      <c r="E9" s="8">
        <f>TODAY()-130</f>
        <v/>
      </c>
      <c r="F9" s="9" t="n">
        <v>260</v>
      </c>
      <c r="G9" s="10">
        <f>IF($E9="","",TODAY()-MAX($E9,N($R9)))</f>
        <v/>
      </c>
      <c r="H9" s="11">
        <f>IF(OR($D9="",$G9=""),"",IF($G9&gt;=$D9*'الإعدادات والقوائم'!$B$5,"منقطع","ليس بعد"))</f>
        <v/>
      </c>
      <c r="I9" s="8">
        <f>TODAY()-25</f>
        <v/>
      </c>
      <c r="J9" s="12">
        <f>IF($I9="","",WORKDAY($I9+'الإعدادات والقوائم'!$B$6-1,1))</f>
        <v/>
      </c>
      <c r="K9" s="8">
        <f>J9</f>
        <v/>
      </c>
      <c r="L9" s="12">
        <f>IF($I9="","",WORKDAY($I9+'الإعدادات والقوائم'!$B$7-1,1))</f>
        <v/>
      </c>
      <c r="M9" s="8">
        <f>L9</f>
        <v/>
      </c>
      <c r="N9" s="8" t="n"/>
      <c r="O9" s="11">
        <f>IF(OR($N9="",$I9=""),"",IF(AND($M9&lt;&gt;"",$M9&lt;=$N9),"الرسالة 3",IF(AND($K9&lt;&gt;"",$K9&lt;=$N9),"الرسالة 2","الرسالة 1")))</f>
        <v/>
      </c>
      <c r="P9" s="5" t="n"/>
      <c r="Q9" s="5" t="n"/>
      <c r="R9" s="8" t="n"/>
      <c r="S9" s="9" t="n"/>
      <c r="T9" s="11">
        <f>IF(OR($A9="",$N9&lt;&gt;"",$Q9&lt;&gt;""),"",IF($I9="",IF($H9="منقطع","الرسالة 1",""),IF($K9="","الرسالة 2",IF($M9="","الرسالة 3","إغلاق"))))</f>
        <v/>
      </c>
      <c r="U9" s="12">
        <f>IF(OR($T9="",$T9="الرسالة 1"),"",IF($T9="الرسالة 2",$J9,IF($T9="الرسالة 3",$L9,$M9+'الإعدادات والقوائم'!$B$8)))</f>
        <v/>
      </c>
      <c r="V9" s="13">
        <f>IF($A9="","",IF($Q9="طلب عدم المراسلة","لا تراسله",IF($Q9&lt;&gt;"","مغلق",IF($N9&lt;&gt;"","تم الرد",IF($T9="الرسالة 1","للإرسال",IF($T9="","غير منقطع",IF($T9="إغلاق",IF(TODAY()&gt;=$U9,"أغلق الآن","بانتظار الموعد"),IF($U9&lt;TODAY(),"متأخرة",IF($U9=TODAY(),"مستحقة اليوم","بانتظار الموعد")))))))))</f>
        <v/>
      </c>
      <c r="W9" s="14" t="inlineStr">
        <is>
          <t>عرض سعر لتنظيف مبنى جديد. لا رد بعد.</t>
        </is>
      </c>
    </row>
    <row r="10">
      <c r="A10" s="4" t="inlineStr">
        <is>
          <t>أنيتا شاه، Lakeview Pediatrics</t>
        </is>
      </c>
      <c r="B10" s="5" t="inlineStr">
        <is>
          <t>عميل محتمل قديم</t>
        </is>
      </c>
      <c r="C10" s="6" t="inlineStr">
        <is>
          <t>كينجي</t>
        </is>
      </c>
      <c r="D10" s="7" t="n">
        <v>60</v>
      </c>
      <c r="E10" s="8">
        <f>TODAY()-50</f>
        <v/>
      </c>
      <c r="F10" s="9" t="n">
        <v>450</v>
      </c>
      <c r="G10" s="10">
        <f>IF($E10="","",TODAY()-MAX($E10,N($R10)))</f>
        <v/>
      </c>
      <c r="H10" s="11">
        <f>IF(OR($D10="",$G10=""),"",IF($G10&gt;=$D10*'الإعدادات والقوائم'!$B$5,"منقطع","ليس بعد"))</f>
        <v/>
      </c>
      <c r="I10" s="8" t="n"/>
      <c r="J10" s="12">
        <f>IF($I10="","",WORKDAY($I10+'الإعدادات والقوائم'!$B$6-1,1))</f>
        <v/>
      </c>
      <c r="K10" s="8" t="n"/>
      <c r="L10" s="12">
        <f>IF($I10="","",WORKDAY($I10+'الإعدادات والقوائم'!$B$7-1,1))</f>
        <v/>
      </c>
      <c r="M10" s="8" t="n"/>
      <c r="N10" s="8" t="n"/>
      <c r="O10" s="11">
        <f>IF(OR($N10="",$I10=""),"",IF(AND($M10&lt;&gt;"",$M10&lt;=$N10),"الرسالة 3",IF(AND($K10&lt;&gt;"",$K10&lt;=$N10),"الرسالة 2","الرسالة 1")))</f>
        <v/>
      </c>
      <c r="P10" s="5" t="n"/>
      <c r="Q10" s="5" t="n"/>
      <c r="R10" s="8" t="n"/>
      <c r="S10" s="9" t="n"/>
      <c r="T10" s="11">
        <f>IF(OR($A10="",$N10&lt;&gt;"",$Q10&lt;&gt;""),"",IF($I10="",IF($H10="منقطع","الرسالة 1",""),IF($K10="","الرسالة 2",IF($M10="","الرسالة 3","إغلاق"))))</f>
        <v/>
      </c>
      <c r="U10" s="12">
        <f>IF(OR($T10="",$T10="الرسالة 1"),"",IF($T10="الرسالة 2",$J10,IF($T10="الرسالة 3",$L10,$M10+'الإعدادات والقوائم'!$B$8)))</f>
        <v/>
      </c>
      <c r="V10" s="13">
        <f>IF($A10="","",IF($Q10="طلب عدم المراسلة","لا تراسله",IF($Q10&lt;&gt;"","مغلق",IF($N10&lt;&gt;"","تم الرد",IF($T10="الرسالة 1","للإرسال",IF($T10="","غير منقطع",IF($T10="إغلاق",IF(TODAY()&gt;=$U10,"أغلق الآن","بانتظار الموعد"),IF($U10&lt;TODAY(),"متأخرة",IF($U10=TODAY(),"مستحقة اليوم","بانتظار الموعد")))))))))</f>
        <v/>
      </c>
      <c r="W10" s="14" t="inlineStr">
        <is>
          <t>عرض السعر ما زال مفتوحاً: غير منقطع حتى اليوم 90.</t>
        </is>
      </c>
    </row>
    <row r="11">
      <c r="A11" s="4" t="inlineStr">
        <is>
          <t>دينا بارك، Sunrise Yoga Studio</t>
        </is>
      </c>
      <c r="B11" s="5" t="inlineStr">
        <is>
          <t>ألغى الخدمة</t>
        </is>
      </c>
      <c r="C11" s="6" t="inlineStr">
        <is>
          <t>كينجي</t>
        </is>
      </c>
      <c r="D11" s="7" t="n">
        <v>30</v>
      </c>
      <c r="E11" s="8">
        <f>TODAY()-200</f>
        <v/>
      </c>
      <c r="F11" s="9" t="n">
        <v>150</v>
      </c>
      <c r="G11" s="10">
        <f>IF($E11="","",TODAY()-MAX($E11,N($R11)))</f>
        <v/>
      </c>
      <c r="H11" s="11">
        <f>IF(OR($D11="",$G11=""),"",IF($G11&gt;=$D11*'الإعدادات والقوائم'!$B$5,"منقطع","ليس بعد"))</f>
        <v/>
      </c>
      <c r="I11" s="8">
        <f>TODAY()-30</f>
        <v/>
      </c>
      <c r="J11" s="12">
        <f>IF($I11="","",WORKDAY($I11+'الإعدادات والقوائم'!$B$6-1,1))</f>
        <v/>
      </c>
      <c r="K11" s="8" t="n"/>
      <c r="L11" s="12">
        <f>IF($I11="","",WORKDAY($I11+'الإعدادات والقوائم'!$B$7-1,1))</f>
        <v/>
      </c>
      <c r="M11" s="8" t="n"/>
      <c r="N11" s="8">
        <f>I11+3</f>
        <v/>
      </c>
      <c r="O11" s="11">
        <f>IF(OR($N11="",$I11=""),"",IF(AND($M11&lt;&gt;"",$M11&lt;=$N11),"الرسالة 3",IF(AND($K11&lt;&gt;"",$K11&lt;=$N11),"الرسالة 2","الرسالة 1")))</f>
        <v/>
      </c>
      <c r="P11" s="5" t="inlineStr">
        <is>
          <t>انتقل</t>
        </is>
      </c>
      <c r="Q11" s="5" t="inlineStr">
        <is>
          <t>رفض</t>
        </is>
      </c>
      <c r="R11" s="8" t="n"/>
      <c r="S11" s="9" t="n"/>
      <c r="T11" s="11">
        <f>IF(OR($A11="",$N11&lt;&gt;"",$Q11&lt;&gt;""),"",IF($I11="",IF($H11="منقطع","الرسالة 1",""),IF($K11="","الرسالة 2",IF($M11="","الرسالة 3","إغلاق"))))</f>
        <v/>
      </c>
      <c r="U11" s="12">
        <f>IF(OR($T11="",$T11="الرسالة 1"),"",IF($T11="الرسالة 2",$J11,IF($T11="الرسالة 3",$L11,$M11+'الإعدادات والقوائم'!$B$8)))</f>
        <v/>
      </c>
      <c r="V11" s="13">
        <f>IF($A11="","",IF($Q11="طلب عدم المراسلة","لا تراسله",IF($Q11&lt;&gt;"","مغلق",IF($N11&lt;&gt;"","تم الرد",IF($T11="الرسالة 1","للإرسال",IF($T11="","غير منقطع",IF($T11="إغلاق",IF(TODAY()&gt;=$U11,"أغلق الآن","بانتظار الموعد"),IF($U11&lt;TODAY(),"متأخرة",IF($U11=TODAY(),"مستحقة اليوم","بانتظار الموعد")))))))))</f>
        <v/>
      </c>
      <c r="W11" s="14" t="inlineStr">
        <is>
          <t>انتقل الاستوديو إلى دورهام. أُغلق السجل.</t>
        </is>
      </c>
    </row>
    <row r="12">
      <c r="A12" s="4" t="inlineStr">
        <is>
          <t>دينيس بيل</t>
        </is>
      </c>
      <c r="B12" s="5" t="inlineStr">
        <is>
          <t>عميل سابق</t>
        </is>
      </c>
      <c r="C12" s="6" t="inlineStr">
        <is>
          <t>روزا</t>
        </is>
      </c>
      <c r="D12" s="7" t="n">
        <v>180</v>
      </c>
      <c r="E12" s="8">
        <f>TODAY()-280</f>
        <v/>
      </c>
      <c r="F12" s="9" t="n">
        <v>300</v>
      </c>
      <c r="G12" s="10">
        <f>IF($E12="","",TODAY()-MAX($E12,N($R12)))</f>
        <v/>
      </c>
      <c r="H12" s="11">
        <f>IF(OR($D12="",$G12=""),"",IF($G12&gt;=$D12*'الإعدادات والقوائم'!$B$5,"منقطع","ليس بعد"))</f>
        <v/>
      </c>
      <c r="I12" s="8" t="n"/>
      <c r="J12" s="12">
        <f>IF($I12="","",WORKDAY($I12+'الإعدادات والقوائم'!$B$6-1,1))</f>
        <v/>
      </c>
      <c r="K12" s="8" t="n"/>
      <c r="L12" s="12">
        <f>IF($I12="","",WORKDAY($I12+'الإعدادات والقوائم'!$B$7-1,1))</f>
        <v/>
      </c>
      <c r="M12" s="8" t="n"/>
      <c r="N12" s="8" t="n"/>
      <c r="O12" s="11">
        <f>IF(OR($N12="",$I12=""),"",IF(AND($M12&lt;&gt;"",$M12&lt;=$N12),"الرسالة 3",IF(AND($K12&lt;&gt;"",$K12&lt;=$N12),"الرسالة 2","الرسالة 1")))</f>
        <v/>
      </c>
      <c r="P12" s="5" t="n"/>
      <c r="Q12" s="5" t="n"/>
      <c r="R12" s="8" t="n"/>
      <c r="S12" s="9" t="n"/>
      <c r="T12" s="11">
        <f>IF(OR($A12="",$N12&lt;&gt;"",$Q12&lt;&gt;""),"",IF($I12="",IF($H12="منقطع","الرسالة 1",""),IF($K12="","الرسالة 2",IF($M12="","الرسالة 3","إغلاق"))))</f>
        <v/>
      </c>
      <c r="U12" s="12">
        <f>IF(OR($T12="",$T12="الرسالة 1"),"",IF($T12="الرسالة 2",$J12,IF($T12="الرسالة 3",$L12,$M12+'الإعدادات والقوائم'!$B$8)))</f>
        <v/>
      </c>
      <c r="V12" s="13">
        <f>IF($A12="","",IF($Q12="طلب عدم المراسلة","لا تراسله",IF($Q12&lt;&gt;"","مغلق",IF($N12&lt;&gt;"","تم الرد",IF($T12="الرسالة 1","للإرسال",IF($T12="","غير منقطع",IF($T12="إغلاق",IF(TODAY()&gt;=$U12,"أغلق الآن","بانتظار الموعد"),IF($U12&lt;TODAY(),"متأخرة",IF($U12=TODAY(),"مستحقة اليوم","بانتظار الموعد")))))))))</f>
        <v/>
      </c>
      <c r="W12" s="14" t="inlineStr">
        <is>
          <t>انقطع هذا الشهر: أرسل الرسالة 1 هذا الأسبوع.</t>
        </is>
      </c>
    </row>
    <row r="13">
      <c r="A13" s="4" t="inlineStr">
        <is>
          <t>جوان فريزر</t>
        </is>
      </c>
      <c r="B13" s="5" t="inlineStr">
        <is>
          <t>عميل سابق</t>
        </is>
      </c>
      <c r="C13" s="6" t="inlineStr">
        <is>
          <t>روزا</t>
        </is>
      </c>
      <c r="D13" s="7" t="n">
        <v>180</v>
      </c>
      <c r="E13" s="8">
        <f>TODAY()-330</f>
        <v/>
      </c>
      <c r="F13" s="9" t="n">
        <v>260</v>
      </c>
      <c r="G13" s="10">
        <f>IF($E13="","",TODAY()-MAX($E13,N($R13)))</f>
        <v/>
      </c>
      <c r="H13" s="11">
        <f>IF(OR($D13="",$G13=""),"",IF($G13&gt;=$D13*'الإعدادات والقوائم'!$B$5,"منقطع","ليس بعد"))</f>
        <v/>
      </c>
      <c r="I13" s="8">
        <f>TODAY()-20</f>
        <v/>
      </c>
      <c r="J13" s="12">
        <f>IF($I13="","",WORKDAY($I13+'الإعدادات والقوائم'!$B$6-1,1))</f>
        <v/>
      </c>
      <c r="K13" s="8" t="n"/>
      <c r="L13" s="12">
        <f>IF($I13="","",WORKDAY($I13+'الإعدادات والقوائم'!$B$7-1,1))</f>
        <v/>
      </c>
      <c r="M13" s="8" t="n"/>
      <c r="N13" s="8">
        <f>I13+1</f>
        <v/>
      </c>
      <c r="O13" s="11">
        <f>IF(OR($N13="",$I13=""),"",IF(AND($M13&lt;&gt;"",$M13&lt;=$N13),"الرسالة 3",IF(AND($K13&lt;&gt;"",$K13&lt;=$N13),"الرسالة 2","الرسالة 1")))</f>
        <v/>
      </c>
      <c r="P13" s="5" t="inlineStr">
        <is>
          <t>نسي فقط</t>
        </is>
      </c>
      <c r="Q13" s="5" t="inlineStr">
        <is>
          <t>عاد</t>
        </is>
      </c>
      <c r="R13" s="8">
        <f>I13+9</f>
        <v/>
      </c>
      <c r="S13" s="9" t="n">
        <v>260</v>
      </c>
      <c r="T13" s="11">
        <f>IF(OR($A13="",$N13&lt;&gt;"",$Q13&lt;&gt;""),"",IF($I13="",IF($H13="منقطع","الرسالة 1",""),IF($K13="","الرسالة 2",IF($M13="","الرسالة 3","إغلاق"))))</f>
        <v/>
      </c>
      <c r="U13" s="12">
        <f>IF(OR($T13="",$T13="الرسالة 1"),"",IF($T13="الرسالة 2",$J13,IF($T13="الرسالة 3",$L13,$M13+'الإعدادات والقوائم'!$B$8)))</f>
        <v/>
      </c>
      <c r="V13" s="13">
        <f>IF($A13="","",IF($Q13="طلب عدم المراسلة","لا تراسله",IF($Q13&lt;&gt;"","مغلق",IF($N13&lt;&gt;"","تم الرد",IF($T13="الرسالة 1","للإرسال",IF($T13="","غير منقطع",IF($T13="إغلاق",IF(TODAY()&gt;=$U13,"أغلق الآن","بانتظار الموعد"),IF($U13&lt;TODAY(),"متأخرة",IF($U13=TODAY(),"مستحقة اليوم","بانتظار الموعد")))))))))</f>
        <v/>
      </c>
      <c r="W13" s="14" t="inlineStr">
        <is>
          <t>حجزت عبر الهاتف. تريد تذكيراً بالبريد الإلكتروني كل ربيع.</t>
        </is>
      </c>
    </row>
    <row r="14">
      <c r="A14" s="4" t="inlineStr">
        <is>
          <t>ليون هارتمان</t>
        </is>
      </c>
      <c r="B14" s="5" t="inlineStr">
        <is>
          <t>عميل سابق</t>
        </is>
      </c>
      <c r="C14" s="6" t="inlineStr">
        <is>
          <t>روزا</t>
        </is>
      </c>
      <c r="D14" s="7" t="n">
        <v>180</v>
      </c>
      <c r="E14" s="8">
        <f>TODAY()-290</f>
        <v/>
      </c>
      <c r="F14" s="9" t="n">
        <v>240</v>
      </c>
      <c r="G14" s="10">
        <f>IF($E14="","",TODAY()-MAX($E14,N($R14)))</f>
        <v/>
      </c>
      <c r="H14" s="11">
        <f>IF(OR($D14="",$G14=""),"",IF($G14&gt;=$D14*'الإعدادات والقوائم'!$B$5,"منقطع","ليس بعد"))</f>
        <v/>
      </c>
      <c r="I14" s="8">
        <f>TODAY()-18</f>
        <v/>
      </c>
      <c r="J14" s="12">
        <f>IF($I14="","",WORKDAY($I14+'الإعدادات والقوائم'!$B$6-1,1))</f>
        <v/>
      </c>
      <c r="K14" s="8" t="n"/>
      <c r="L14" s="12">
        <f>IF($I14="","",WORKDAY($I14+'الإعدادات والقوائم'!$B$7-1,1))</f>
        <v/>
      </c>
      <c r="M14" s="8" t="n"/>
      <c r="N14" s="8">
        <f>I14</f>
        <v/>
      </c>
      <c r="O14" s="11">
        <f>IF(OR($N14="",$I14=""),"",IF(AND($M14&lt;&gt;"",$M14&lt;=$N14),"الرسالة 3",IF(AND($K14&lt;&gt;"",$K14&lt;=$N14),"الرسالة 2","الرسالة 1")))</f>
        <v/>
      </c>
      <c r="P14" s="5" t="inlineStr">
        <is>
          <t>لم يذكر السبب</t>
        </is>
      </c>
      <c r="Q14" s="5" t="inlineStr">
        <is>
          <t>طلب عدم المراسلة</t>
        </is>
      </c>
      <c r="R14" s="8" t="n"/>
      <c r="S14" s="9" t="n"/>
      <c r="T14" s="11">
        <f>IF(OR($A14="",$N14&lt;&gt;"",$Q14&lt;&gt;""),"",IF($I14="",IF($H14="منقطع","الرسالة 1",""),IF($K14="","الرسالة 2",IF($M14="","الرسالة 3","إغلاق"))))</f>
        <v/>
      </c>
      <c r="U14" s="12">
        <f>IF(OR($T14="",$T14="الرسالة 1"),"",IF($T14="الرسالة 2",$J14,IF($T14="الرسالة 3",$L14,$M14+'الإعدادات والقوائم'!$B$8)))</f>
        <v/>
      </c>
      <c r="V14" s="13">
        <f>IF($A14="","",IF($Q14="طلب عدم المراسلة","لا تراسله",IF($Q14&lt;&gt;"","مغلق",IF($N14&lt;&gt;"","تم الرد",IF($T14="الرسالة 1","للإرسال",IF($T14="","غير منقطع",IF($T14="إغلاق",IF(TODAY()&gt;=$U14,"أغلق الآن","بانتظار الموعد"),IF($U14&lt;TODAY(),"متأخرة",IF($U14=TODAY(),"مستحقة اليوم","بانتظار الموعد")))))))))</f>
        <v/>
      </c>
      <c r="W14" s="14" t="inlineStr">
        <is>
          <t>ردّ بكلمة «توقف». أُضيف إلى قائمة عدم المراسلة في اليوم نفسه.</t>
        </is>
      </c>
    </row>
    <row r="15">
      <c r="A15" s="4" t="inlineStr">
        <is>
          <t>كارلا منديز</t>
        </is>
      </c>
      <c r="B15" s="5" t="inlineStr">
        <is>
          <t>عميل محتمل قديم</t>
        </is>
      </c>
      <c r="C15" s="6" t="inlineStr">
        <is>
          <t>كينجي</t>
        </is>
      </c>
      <c r="D15" s="7" t="n">
        <v>60</v>
      </c>
      <c r="E15" s="8">
        <f>TODAY()-210</f>
        <v/>
      </c>
      <c r="F15" s="9" t="n">
        <v>220</v>
      </c>
      <c r="G15" s="10">
        <f>IF($E15="","",TODAY()-MAX($E15,N($R15)))</f>
        <v/>
      </c>
      <c r="H15" s="11">
        <f>IF(OR($D15="",$G15=""),"",IF($G15&gt;=$D15*'الإعدادات والقوائم'!$B$5,"منقطع","ليس بعد"))</f>
        <v/>
      </c>
      <c r="I15" s="8">
        <f>TODAY()-12</f>
        <v/>
      </c>
      <c r="J15" s="12">
        <f>IF($I15="","",WORKDAY($I15+'الإعدادات والقوائم'!$B$6-1,1))</f>
        <v/>
      </c>
      <c r="K15" s="8" t="n"/>
      <c r="L15" s="12">
        <f>IF($I15="","",WORKDAY($I15+'الإعدادات والقوائم'!$B$7-1,1))</f>
        <v/>
      </c>
      <c r="M15" s="8" t="n"/>
      <c r="N15" s="8" t="n"/>
      <c r="O15" s="11">
        <f>IF(OR($N15="",$I15=""),"",IF(AND($M15&lt;&gt;"",$M15&lt;=$N15),"الرسالة 3",IF(AND($K15&lt;&gt;"",$K15&lt;=$N15),"الرسالة 2","الرسالة 1")))</f>
        <v/>
      </c>
      <c r="P15" s="5" t="n"/>
      <c r="Q15" s="5" t="inlineStr">
        <is>
          <t>رسالة مرتدة</t>
        </is>
      </c>
      <c r="R15" s="8" t="n"/>
      <c r="S15" s="9" t="n"/>
      <c r="T15" s="11">
        <f>IF(OR($A15="",$N15&lt;&gt;"",$Q15&lt;&gt;""),"",IF($I15="",IF($H15="منقطع","الرسالة 1",""),IF($K15="","الرسالة 2",IF($M15="","الرسالة 3","إغلاق"))))</f>
        <v/>
      </c>
      <c r="U15" s="12">
        <f>IF(OR($T15="",$T15="الرسالة 1"),"",IF($T15="الرسالة 2",$J15,IF($T15="الرسالة 3",$L15,$M15+'الإعدادات والقوائم'!$B$8)))</f>
        <v/>
      </c>
      <c r="V15" s="13">
        <f>IF($A15="","",IF($Q15="طلب عدم المراسلة","لا تراسله",IF($Q15&lt;&gt;"","مغلق",IF($N15&lt;&gt;"","تم الرد",IF($T15="الرسالة 1","للإرسال",IF($T15="","غير منقطع",IF($T15="إغلاق",IF(TODAY()&gt;=$U15,"أغلق الآن","بانتظار الموعد"),IF($U15&lt;TODAY(),"متأخرة",IF($U15=TODAY(),"مستحقة اليوم","بانتظار الموعد")))))))))</f>
        <v/>
      </c>
      <c r="W15" s="14" t="inlineStr">
        <is>
          <t>ارتدّ العنوان. لا توجد بيانات تواصل أخرى: أُغلق السجل.</t>
        </is>
      </c>
    </row>
    <row r="16">
      <c r="A16" s="4" t="inlineStr">
        <is>
          <t>ستيف نولان، Tanner &amp; Rowe Insurance</t>
        </is>
      </c>
      <c r="B16" s="5" t="inlineStr">
        <is>
          <t>عميل سابق</t>
        </is>
      </c>
      <c r="C16" s="6" t="inlineStr">
        <is>
          <t>كينجي</t>
        </is>
      </c>
      <c r="D16" s="7" t="n">
        <v>90</v>
      </c>
      <c r="E16" s="8">
        <f>TODAY()-190</f>
        <v/>
      </c>
      <c r="F16" s="9" t="n">
        <v>380</v>
      </c>
      <c r="G16" s="10">
        <f>IF($E16="","",TODAY()-MAX($E16,N($R16)))</f>
        <v/>
      </c>
      <c r="H16" s="11">
        <f>IF(OR($D16="",$G16=""),"",IF($G16&gt;=$D16*'الإعدادات والقوائم'!$B$5,"منقطع","ليس بعد"))</f>
        <v/>
      </c>
      <c r="I16" s="8">
        <f>TODAY()-35</f>
        <v/>
      </c>
      <c r="J16" s="12">
        <f>IF($I16="","",WORKDAY($I16+'الإعدادات والقوائم'!$B$6-1,1))</f>
        <v/>
      </c>
      <c r="K16" s="8">
        <f>J16</f>
        <v/>
      </c>
      <c r="L16" s="12">
        <f>IF($I16="","",WORKDAY($I16+'الإعدادات والقوائم'!$B$7-1,1))</f>
        <v/>
      </c>
      <c r="M16" s="8">
        <f>L16</f>
        <v/>
      </c>
      <c r="N16" s="8" t="n"/>
      <c r="O16" s="11">
        <f>IF(OR($N16="",$I16=""),"",IF(AND($M16&lt;&gt;"",$M16&lt;=$N16),"الرسالة 3",IF(AND($K16&lt;&gt;"",$K16&lt;=$N16),"الرسالة 2","الرسالة 1")))</f>
        <v/>
      </c>
      <c r="P16" s="5" t="n"/>
      <c r="Q16" s="5" t="n"/>
      <c r="R16" s="8" t="n"/>
      <c r="S16" s="9" t="n"/>
      <c r="T16" s="11">
        <f>IF(OR($A16="",$N16&lt;&gt;"",$Q16&lt;&gt;""),"",IF($I16="",IF($H16="منقطع","الرسالة 1",""),IF($K16="","الرسالة 2",IF($M16="","الرسالة 3","إغلاق"))))</f>
        <v/>
      </c>
      <c r="U16" s="12">
        <f>IF(OR($T16="",$T16="الرسالة 1"),"",IF($T16="الرسالة 2",$J16,IF($T16="الرسالة 3",$L16,$M16+'الإعدادات والقوائم'!$B$8)))</f>
        <v/>
      </c>
      <c r="V16" s="13">
        <f>IF($A16="","",IF($Q16="طلب عدم المراسلة","لا تراسله",IF($Q16&lt;&gt;"","مغلق",IF($N16&lt;&gt;"","تم الرد",IF($T16="الرسالة 1","للإرسال",IF($T16="","غير منقطع",IF($T16="إغلاق",IF(TODAY()&gt;=$U16,"أغلق الآن","بانتظار الموعد"),IF($U16&lt;TODAY(),"متأخرة",IF($U16=TODAY(),"مستحقة اليوم","بانتظار الموعد")))))))))</f>
        <v/>
      </c>
      <c r="W16" s="14" t="inlineStr">
        <is>
          <t>لا رد على 3 رسائل: أغلقه بنتيجة «لا رد».</t>
        </is>
      </c>
    </row>
    <row r="17">
      <c r="A17" s="4" t="inlineStr">
        <is>
          <t>أغنيس أوغدن</t>
        </is>
      </c>
      <c r="B17" s="5" t="inlineStr">
        <is>
          <t>عميل سابق</t>
        </is>
      </c>
      <c r="C17" s="6" t="inlineStr">
        <is>
          <t>روزا</t>
        </is>
      </c>
      <c r="D17" s="7" t="n">
        <v>365</v>
      </c>
      <c r="E17" s="8">
        <f>TODAY()-590</f>
        <v/>
      </c>
      <c r="F17" s="9" t="n">
        <v>350</v>
      </c>
      <c r="G17" s="10">
        <f>IF($E17="","",TODAY()-MAX($E17,N($R17)))</f>
        <v/>
      </c>
      <c r="H17" s="11">
        <f>IF(OR($D17="",$G17=""),"",IF($G17&gt;=$D17*'الإعدادات والقوائم'!$B$5,"منقطع","ليس بعد"))</f>
        <v/>
      </c>
      <c r="I17" s="8">
        <f>TODAY()-36</f>
        <v/>
      </c>
      <c r="J17" s="12">
        <f>IF($I17="","",WORKDAY($I17+'الإعدادات والقوائم'!$B$6-1,1))</f>
        <v/>
      </c>
      <c r="K17" s="8">
        <f>J17</f>
        <v/>
      </c>
      <c r="L17" s="12">
        <f>IF($I17="","",WORKDAY($I17+'الإعدادات والقوائم'!$B$7-1,1))</f>
        <v/>
      </c>
      <c r="M17" s="8">
        <f>L17</f>
        <v/>
      </c>
      <c r="N17" s="8">
        <f>M17+1</f>
        <v/>
      </c>
      <c r="O17" s="11">
        <f>IF(OR($N17="",$I17=""),"",IF(AND($M17&lt;&gt;"",$M17&lt;=$N17),"الرسالة 3",IF(AND($K17&lt;&gt;"",$K17&lt;=$N17),"الرسالة 2","الرسالة 1")))</f>
        <v/>
      </c>
      <c r="P17" s="5" t="inlineStr">
        <is>
          <t>لم يذكر السبب</t>
        </is>
      </c>
      <c r="Q17" s="5" t="inlineStr">
        <is>
          <t>ليس الآن</t>
        </is>
      </c>
      <c r="R17" s="8" t="n"/>
      <c r="S17" s="9" t="n"/>
      <c r="T17" s="11">
        <f>IF(OR($A17="",$N17&lt;&gt;"",$Q17&lt;&gt;""),"",IF($I17="",IF($H17="منقطع","الرسالة 1",""),IF($K17="","الرسالة 2",IF($M17="","الرسالة 3","إغلاق"))))</f>
        <v/>
      </c>
      <c r="U17" s="12">
        <f>IF(OR($T17="",$T17="الرسالة 1"),"",IF($T17="الرسالة 2",$J17,IF($T17="الرسالة 3",$L17,$M17+'الإعدادات والقوائم'!$B$8)))</f>
        <v/>
      </c>
      <c r="V17" s="13">
        <f>IF($A17="","",IF($Q17="طلب عدم المراسلة","لا تراسله",IF($Q17&lt;&gt;"","مغلق",IF($N17&lt;&gt;"","تم الرد",IF($T17="الرسالة 1","للإرسال",IF($T17="","غير منقطع",IF($T17="إغلاق",IF(TODAY()&gt;=$U17,"أغلق الآن","بانتظار الموعد"),IF($U17&lt;TODAY(),"متأخرة",IF($U17=TODAY(),"مستحقة اليوم","بانتظار الموعد")))))))))</f>
        <v/>
      </c>
      <c r="W17" s="14" t="inlineStr">
        <is>
          <t>طلبت أن نكتب إليها مرة أخرى في مارس. حُدّدت مهمة في 1 مارس.</t>
        </is>
      </c>
    </row>
    <row r="18">
      <c r="A18" s="4" t="inlineStr">
        <is>
          <t>تيسا مور، Glenwood Vet Clinic</t>
        </is>
      </c>
      <c r="B18" s="5" t="inlineStr">
        <is>
          <t>ألغى الخدمة</t>
        </is>
      </c>
      <c r="C18" s="6" t="inlineStr">
        <is>
          <t>كينجي</t>
        </is>
      </c>
      <c r="D18" s="7" t="n">
        <v>30</v>
      </c>
      <c r="E18" s="8">
        <f>TODAY()-120</f>
        <v/>
      </c>
      <c r="F18" s="9" t="n">
        <v>190</v>
      </c>
      <c r="G18" s="10">
        <f>IF($E18="","",TODAY()-MAX($E18,N($R18)))</f>
        <v/>
      </c>
      <c r="H18" s="11">
        <f>IF(OR($D18="",$G18=""),"",IF($G18&gt;=$D18*'الإعدادات والقوائم'!$B$5,"منقطع","ليس بعد"))</f>
        <v/>
      </c>
      <c r="I18" s="8">
        <f>TODAY()-28</f>
        <v/>
      </c>
      <c r="J18" s="12">
        <f>IF($I18="","",WORKDAY($I18+'الإعدادات والقوائم'!$B$6-1,1))</f>
        <v/>
      </c>
      <c r="K18" s="8">
        <f>J18</f>
        <v/>
      </c>
      <c r="L18" s="12">
        <f>IF($I18="","",WORKDAY($I18+'الإعدادات والقوائم'!$B$7-1,1))</f>
        <v/>
      </c>
      <c r="M18" s="8" t="n"/>
      <c r="N18" s="8">
        <f>K18+1</f>
        <v/>
      </c>
      <c r="O18" s="11">
        <f>IF(OR($N18="",$I18=""),"",IF(AND($M18&lt;&gt;"",$M18&lt;=$N18),"الرسالة 3",IF(AND($K18&lt;&gt;"",$K18&lt;=$N18),"الرسالة 2","الرسالة 1")))</f>
        <v/>
      </c>
      <c r="P18" s="5" t="inlineStr">
        <is>
          <t>السعر</t>
        </is>
      </c>
      <c r="Q18" s="5" t="inlineStr">
        <is>
          <t>عاد</t>
        </is>
      </c>
      <c r="R18" s="8">
        <f>I18+16</f>
        <v/>
      </c>
      <c r="S18" s="9" t="n">
        <v>160</v>
      </c>
      <c r="T18" s="11">
        <f>IF(OR($A18="",$N18&lt;&gt;"",$Q18&lt;&gt;""),"",IF($I18="",IF($H18="منقطع","الرسالة 1",""),IF($K18="","الرسالة 2",IF($M18="","الرسالة 3","إغلاق"))))</f>
        <v/>
      </c>
      <c r="U18" s="12">
        <f>IF(OR($T18="",$T18="الرسالة 1"),"",IF($T18="الرسالة 2",$J18,IF($T18="الرسالة 3",$L18,$M18+'الإعدادات والقوائم'!$B$8)))</f>
        <v/>
      </c>
      <c r="V18" s="13">
        <f>IF($A18="","",IF($Q18="طلب عدم المراسلة","لا تراسله",IF($Q18&lt;&gt;"","مغلق",IF($N18&lt;&gt;"","تم الرد",IF($T18="الرسالة 1","للإرسال",IF($T18="","غير منقطع",IF($T18="إغلاق",IF(TODAY()&gt;=$U18,"أغلق الآن","بانتظار الموعد"),IF($U18&lt;TODAY(),"متأخرة",IF($U18=TODAY(),"مستحقة اليوم","بانتظار الموعد")))))))))</f>
        <v/>
      </c>
      <c r="W18" s="14" t="inlineStr">
        <is>
          <t>عادت إلى خطة شهرية، للجهة الخارجية فقط، بسعر أقل.</t>
        </is>
      </c>
    </row>
    <row r="19">
      <c r="A19" s="4" t="inlineStr">
        <is>
          <t>فرانك موريتي</t>
        </is>
      </c>
      <c r="B19" s="5" t="inlineStr">
        <is>
          <t>عميل محتمل قديم</t>
        </is>
      </c>
      <c r="C19" s="6" t="inlineStr">
        <is>
          <t>كينجي</t>
        </is>
      </c>
      <c r="D19" s="7" t="n">
        <v>60</v>
      </c>
      <c r="E19" s="8">
        <f>TODAY()-160</f>
        <v/>
      </c>
      <c r="F19" s="9" t="n">
        <v>280</v>
      </c>
      <c r="G19" s="10">
        <f>IF($E19="","",TODAY()-MAX($E19,N($R19)))</f>
        <v/>
      </c>
      <c r="H19" s="11">
        <f>IF(OR($D19="",$G19=""),"",IF($G19&gt;=$D19*'الإعدادات والقوائم'!$B$5,"منقطع","ليس بعد"))</f>
        <v/>
      </c>
      <c r="I19" s="8">
        <f>TODAY()-30</f>
        <v/>
      </c>
      <c r="J19" s="12">
        <f>IF($I19="","",WORKDAY($I19+'الإعدادات والقوائم'!$B$6-1,1))</f>
        <v/>
      </c>
      <c r="K19" s="8">
        <f>J19</f>
        <v/>
      </c>
      <c r="L19" s="12">
        <f>IF($I19="","",WORKDAY($I19+'الإعدادات والقوائم'!$B$7-1,1))</f>
        <v/>
      </c>
      <c r="M19" s="8" t="n"/>
      <c r="N19" s="8">
        <f>K19+3</f>
        <v/>
      </c>
      <c r="O19" s="11">
        <f>IF(OR($N19="",$I19=""),"",IF(AND($M19&lt;&gt;"",$M19&lt;=$N19),"الرسالة 3",IF(AND($K19&lt;&gt;"",$K19&lt;=$N19),"الرسالة 2","الرسالة 1")))</f>
        <v/>
      </c>
      <c r="P19" s="5" t="inlineStr">
        <is>
          <t>اختار شركة أخرى</t>
        </is>
      </c>
      <c r="Q19" s="5" t="inlineStr">
        <is>
          <t>رفض</t>
        </is>
      </c>
      <c r="R19" s="8" t="n"/>
      <c r="S19" s="9" t="n"/>
      <c r="T19" s="11">
        <f>IF(OR($A19="",$N19&lt;&gt;"",$Q19&lt;&gt;""),"",IF($I19="",IF($H19="منقطع","الرسالة 1",""),IF($K19="","الرسالة 2",IF($M19="","الرسالة 3","إغلاق"))))</f>
        <v/>
      </c>
      <c r="U19" s="12">
        <f>IF(OR($T19="",$T19="الرسالة 1"),"",IF($T19="الرسالة 2",$J19,IF($T19="الرسالة 3",$L19,$M19+'الإعدادات والقوائم'!$B$8)))</f>
        <v/>
      </c>
      <c r="V19" s="13">
        <f>IF($A19="","",IF($Q19="طلب عدم المراسلة","لا تراسله",IF($Q19&lt;&gt;"","مغلق",IF($N19&lt;&gt;"","تم الرد",IF($T19="الرسالة 1","للإرسال",IF($T19="","غير منقطع",IF($T19="إغلاق",IF(TODAY()&gt;=$U19,"أغلق الآن","بانتظار الموعد"),IF($U19&lt;TODAY(),"متأخرة",IF($U19=TODAY(),"مستحقة اليوم","بانتظار الموعد")))))))))</f>
        <v/>
      </c>
      <c r="W19" s="14" t="inlineStr">
        <is>
          <t>استعان بشركة أخرى في الربيع.</t>
        </is>
      </c>
    </row>
    <row r="20">
      <c r="A20" s="4" t="inlineStr">
        <is>
          <t>إلين ساتو</t>
        </is>
      </c>
      <c r="B20" s="5" t="inlineStr">
        <is>
          <t>عميل سابق</t>
        </is>
      </c>
      <c r="C20" s="6" t="inlineStr">
        <is>
          <t>روزا</t>
        </is>
      </c>
      <c r="D20" s="7" t="n">
        <v>180</v>
      </c>
      <c r="E20" s="8">
        <f>TODAY()-310</f>
        <v/>
      </c>
      <c r="F20" s="9" t="n">
        <v>310</v>
      </c>
      <c r="G20" s="10">
        <f>IF($E20="","",TODAY()-MAX($E20,N($R20)))</f>
        <v/>
      </c>
      <c r="H20" s="11">
        <f>IF(OR($D20="",$G20=""),"",IF($G20&gt;=$D20*'الإعدادات والقوائم'!$B$5,"منقطع","ليس بعد"))</f>
        <v/>
      </c>
      <c r="I20" s="8">
        <f>TODAY()-3</f>
        <v/>
      </c>
      <c r="J20" s="12">
        <f>IF($I20="","",WORKDAY($I20+'الإعدادات والقوائم'!$B$6-1,1))</f>
        <v/>
      </c>
      <c r="K20" s="8" t="n"/>
      <c r="L20" s="12">
        <f>IF($I20="","",WORKDAY($I20+'الإعدادات والقوائم'!$B$7-1,1))</f>
        <v/>
      </c>
      <c r="M20" s="8" t="n"/>
      <c r="N20" s="8" t="n"/>
      <c r="O20" s="11">
        <f>IF(OR($N20="",$I20=""),"",IF(AND($M20&lt;&gt;"",$M20&lt;=$N20),"الرسالة 3",IF(AND($K20&lt;&gt;"",$K20&lt;=$N20),"الرسالة 2","الرسالة 1")))</f>
        <v/>
      </c>
      <c r="P20" s="5" t="n"/>
      <c r="Q20" s="5" t="n"/>
      <c r="R20" s="8" t="n"/>
      <c r="S20" s="9" t="n"/>
      <c r="T20" s="11">
        <f>IF(OR($A20="",$N20&lt;&gt;"",$Q20&lt;&gt;""),"",IF($I20="",IF($H20="منقطع","الرسالة 1",""),IF($K20="","الرسالة 2",IF($M20="","الرسالة 3","إغلاق"))))</f>
        <v/>
      </c>
      <c r="U20" s="12">
        <f>IF(OR($T20="",$T20="الرسالة 1"),"",IF($T20="الرسالة 2",$J20,IF($T20="الرسالة 3",$L20,$M20+'الإعدادات والقوائم'!$B$8)))</f>
        <v/>
      </c>
      <c r="V20" s="13">
        <f>IF($A20="","",IF($Q20="طلب عدم المراسلة","لا تراسله",IF($Q20&lt;&gt;"","مغلق",IF($N20&lt;&gt;"","تم الرد",IF($T20="الرسالة 1","للإرسال",IF($T20="","غير منقطع",IF($T20="إغلاق",IF(TODAY()&gt;=$U20,"أغلق الآن","بانتظار الموعد"),IF($U20&lt;TODAY(),"متأخرة",IF($U20=TODAY(),"مستحقة اليوم","بانتظار الموعد")))))))))</f>
        <v/>
      </c>
      <c r="W20" s="14" t="n"/>
    </row>
    <row r="21">
      <c r="A21" s="4" t="inlineStr">
        <is>
          <t>غريغ سوليفان</t>
        </is>
      </c>
      <c r="B21" s="5" t="inlineStr">
        <is>
          <t>عميل سابق</t>
        </is>
      </c>
      <c r="C21" s="6" t="inlineStr">
        <is>
          <t>روزا</t>
        </is>
      </c>
      <c r="D21" s="7" t="n">
        <v>180</v>
      </c>
      <c r="E21" s="8">
        <f>TODAY()-420</f>
        <v/>
      </c>
      <c r="F21" s="9" t="n">
        <v>270</v>
      </c>
      <c r="G21" s="10">
        <f>IF($E21="","",TODAY()-MAX($E21,N($R21)))</f>
        <v/>
      </c>
      <c r="H21" s="11">
        <f>IF(OR($D21="",$G21=""),"",IF($G21&gt;=$D21*'الإعدادات والقوائم'!$B$5,"منقطع","ليس بعد"))</f>
        <v/>
      </c>
      <c r="I21" s="8">
        <f>TODAY()-40</f>
        <v/>
      </c>
      <c r="J21" s="12">
        <f>IF($I21="","",WORKDAY($I21+'الإعدادات والقوائم'!$B$6-1,1))</f>
        <v/>
      </c>
      <c r="K21" s="8">
        <f>J21</f>
        <v/>
      </c>
      <c r="L21" s="12">
        <f>IF($I21="","",WORKDAY($I21+'الإعدادات والقوائم'!$B$7-1,1))</f>
        <v/>
      </c>
      <c r="M21" s="8">
        <f>L21</f>
        <v/>
      </c>
      <c r="N21" s="8" t="n"/>
      <c r="O21" s="11">
        <f>IF(OR($N21="",$I21=""),"",IF(AND($M21&lt;&gt;"",$M21&lt;=$N21),"الرسالة 3",IF(AND($K21&lt;&gt;"",$K21&lt;=$N21),"الرسالة 2","الرسالة 1")))</f>
        <v/>
      </c>
      <c r="P21" s="5" t="n"/>
      <c r="Q21" s="5" t="inlineStr">
        <is>
          <t>لا رد</t>
        </is>
      </c>
      <c r="R21" s="8" t="n"/>
      <c r="S21" s="9" t="n"/>
      <c r="T21" s="11">
        <f>IF(OR($A21="",$N21&lt;&gt;"",$Q21&lt;&gt;""),"",IF($I21="",IF($H21="منقطع","الرسالة 1",""),IF($K21="","الرسالة 2",IF($M21="","الرسالة 3","إغلاق"))))</f>
        <v/>
      </c>
      <c r="U21" s="12">
        <f>IF(OR($T21="",$T21="الرسالة 1"),"",IF($T21="الرسالة 2",$J21,IF($T21="الرسالة 3",$L21,$M21+'الإعدادات والقوائم'!$B$8)))</f>
        <v/>
      </c>
      <c r="V21" s="13">
        <f>IF($A21="","",IF($Q21="طلب عدم المراسلة","لا تراسله",IF($Q21&lt;&gt;"","مغلق",IF($N21&lt;&gt;"","تم الرد",IF($T21="الرسالة 1","للإرسال",IF($T21="","غير منقطع",IF($T21="إغلاق",IF(TODAY()&gt;=$U21,"أغلق الآن","بانتظار الموعد"),IF($U21&lt;TODAY(),"متأخرة",IF($U21=TODAY(),"مستحقة اليوم","بانتظار الموعد")))))))))</f>
        <v/>
      </c>
      <c r="W21" s="14" t="inlineStr">
        <is>
          <t>أُغلق بعد 7 أيام من الرسالة 3. لا رسائل استعادة لمدة 12 شهراً.</t>
        </is>
      </c>
    </row>
    <row r="22">
      <c r="A22" s="4" t="n"/>
      <c r="B22" s="5" t="n"/>
      <c r="C22" s="6" t="n"/>
      <c r="D22" s="7" t="n"/>
      <c r="E22" s="8" t="n"/>
      <c r="F22" s="9" t="n"/>
      <c r="G22" s="10">
        <f>IF($E22="","",TODAY()-MAX($E22,N($R22)))</f>
        <v/>
      </c>
      <c r="H22" s="11">
        <f>IF(OR($D22="",$G22=""),"",IF($G22&gt;=$D22*'الإعدادات والقوائم'!$B$5,"منقطع","ليس بعد"))</f>
        <v/>
      </c>
      <c r="I22" s="8" t="n"/>
      <c r="J22" s="12">
        <f>IF($I22="","",WORKDAY($I22+'الإعدادات والقوائم'!$B$6-1,1))</f>
        <v/>
      </c>
      <c r="K22" s="8" t="n"/>
      <c r="L22" s="12">
        <f>IF($I22="","",WORKDAY($I22+'الإعدادات والقوائم'!$B$7-1,1))</f>
        <v/>
      </c>
      <c r="M22" s="8" t="n"/>
      <c r="N22" s="8" t="n"/>
      <c r="O22" s="11">
        <f>IF(OR($N22="",$I22=""),"",IF(AND($M22&lt;&gt;"",$M22&lt;=$N22),"الرسالة 3",IF(AND($K22&lt;&gt;"",$K22&lt;=$N22),"الرسالة 2","الرسالة 1")))</f>
        <v/>
      </c>
      <c r="P22" s="5" t="n"/>
      <c r="Q22" s="5" t="n"/>
      <c r="R22" s="8" t="n"/>
      <c r="S22" s="9" t="n"/>
      <c r="T22" s="11">
        <f>IF(OR($A22="",$N22&lt;&gt;"",$Q22&lt;&gt;""),"",IF($I22="",IF($H22="منقطع","الرسالة 1",""),IF($K22="","الرسالة 2",IF($M22="","الرسالة 3","إغلاق"))))</f>
        <v/>
      </c>
      <c r="U22" s="12">
        <f>IF(OR($T22="",$T22="الرسالة 1"),"",IF($T22="الرسالة 2",$J22,IF($T22="الرسالة 3",$L22,$M22+'الإعدادات والقوائم'!$B$8)))</f>
        <v/>
      </c>
      <c r="V22" s="13">
        <f>IF($A22="","",IF($Q22="طلب عدم المراسلة","لا تراسله",IF($Q22&lt;&gt;"","مغلق",IF($N22&lt;&gt;"","تم الرد",IF($T22="الرسالة 1","للإرسال",IF($T22="","غير منقطع",IF($T22="إغلاق",IF(TODAY()&gt;=$U22,"أغلق الآن","بانتظار الموعد"),IF($U22&lt;TODAY(),"متأخرة",IF($U22=TODAY(),"مستحقة اليوم","بانتظار الموعد")))))))))</f>
        <v/>
      </c>
      <c r="W22" s="14" t="n"/>
    </row>
    <row r="23">
      <c r="A23" s="4" t="n"/>
      <c r="B23" s="5" t="n"/>
      <c r="C23" s="6" t="n"/>
      <c r="D23" s="7" t="n"/>
      <c r="E23" s="8" t="n"/>
      <c r="F23" s="9" t="n"/>
      <c r="G23" s="10">
        <f>IF($E23="","",TODAY()-MAX($E23,N($R23)))</f>
        <v/>
      </c>
      <c r="H23" s="11">
        <f>IF(OR($D23="",$G23=""),"",IF($G23&gt;=$D23*'الإعدادات والقوائم'!$B$5,"منقطع","ليس بعد"))</f>
        <v/>
      </c>
      <c r="I23" s="8" t="n"/>
      <c r="J23" s="12">
        <f>IF($I23="","",WORKDAY($I23+'الإعدادات والقوائم'!$B$6-1,1))</f>
        <v/>
      </c>
      <c r="K23" s="8" t="n"/>
      <c r="L23" s="12">
        <f>IF($I23="","",WORKDAY($I23+'الإعدادات والقوائم'!$B$7-1,1))</f>
        <v/>
      </c>
      <c r="M23" s="8" t="n"/>
      <c r="N23" s="8" t="n"/>
      <c r="O23" s="11">
        <f>IF(OR($N23="",$I23=""),"",IF(AND($M23&lt;&gt;"",$M23&lt;=$N23),"الرسالة 3",IF(AND($K23&lt;&gt;"",$K23&lt;=$N23),"الرسالة 2","الرسالة 1")))</f>
        <v/>
      </c>
      <c r="P23" s="5" t="n"/>
      <c r="Q23" s="5" t="n"/>
      <c r="R23" s="8" t="n"/>
      <c r="S23" s="9" t="n"/>
      <c r="T23" s="11">
        <f>IF(OR($A23="",$N23&lt;&gt;"",$Q23&lt;&gt;""),"",IF($I23="",IF($H23="منقطع","الرسالة 1",""),IF($K23="","الرسالة 2",IF($M23="","الرسالة 3","إغلاق"))))</f>
        <v/>
      </c>
      <c r="U23" s="12">
        <f>IF(OR($T23="",$T23="الرسالة 1"),"",IF($T23="الرسالة 2",$J23,IF($T23="الرسالة 3",$L23,$M23+'الإعدادات والقوائم'!$B$8)))</f>
        <v/>
      </c>
      <c r="V23" s="13">
        <f>IF($A23="","",IF($Q23="طلب عدم المراسلة","لا تراسله",IF($Q23&lt;&gt;"","مغلق",IF($N23&lt;&gt;"","تم الرد",IF($T23="الرسالة 1","للإرسال",IF($T23="","غير منقطع",IF($T23="إغلاق",IF(TODAY()&gt;=$U23,"أغلق الآن","بانتظار الموعد"),IF($U23&lt;TODAY(),"متأخرة",IF($U23=TODAY(),"مستحقة اليوم","بانتظار الموعد")))))))))</f>
        <v/>
      </c>
      <c r="W23" s="14" t="n"/>
    </row>
    <row r="24">
      <c r="A24" s="4" t="n"/>
      <c r="B24" s="5" t="n"/>
      <c r="C24" s="6" t="n"/>
      <c r="D24" s="7" t="n"/>
      <c r="E24" s="8" t="n"/>
      <c r="F24" s="9" t="n"/>
      <c r="G24" s="10">
        <f>IF($E24="","",TODAY()-MAX($E24,N($R24)))</f>
        <v/>
      </c>
      <c r="H24" s="11">
        <f>IF(OR($D24="",$G24=""),"",IF($G24&gt;=$D24*'الإعدادات والقوائم'!$B$5,"منقطع","ليس بعد"))</f>
        <v/>
      </c>
      <c r="I24" s="8" t="n"/>
      <c r="J24" s="12">
        <f>IF($I24="","",WORKDAY($I24+'الإعدادات والقوائم'!$B$6-1,1))</f>
        <v/>
      </c>
      <c r="K24" s="8" t="n"/>
      <c r="L24" s="12">
        <f>IF($I24="","",WORKDAY($I24+'الإعدادات والقوائم'!$B$7-1,1))</f>
        <v/>
      </c>
      <c r="M24" s="8" t="n"/>
      <c r="N24" s="8" t="n"/>
      <c r="O24" s="11">
        <f>IF(OR($N24="",$I24=""),"",IF(AND($M24&lt;&gt;"",$M24&lt;=$N24),"الرسالة 3",IF(AND($K24&lt;&gt;"",$K24&lt;=$N24),"الرسالة 2","الرسالة 1")))</f>
        <v/>
      </c>
      <c r="P24" s="5" t="n"/>
      <c r="Q24" s="5" t="n"/>
      <c r="R24" s="8" t="n"/>
      <c r="S24" s="9" t="n"/>
      <c r="T24" s="11">
        <f>IF(OR($A24="",$N24&lt;&gt;"",$Q24&lt;&gt;""),"",IF($I24="",IF($H24="منقطع","الرسالة 1",""),IF($K24="","الرسالة 2",IF($M24="","الرسالة 3","إغلاق"))))</f>
        <v/>
      </c>
      <c r="U24" s="12">
        <f>IF(OR($T24="",$T24="الرسالة 1"),"",IF($T24="الرسالة 2",$J24,IF($T24="الرسالة 3",$L24,$M24+'الإعدادات والقوائم'!$B$8)))</f>
        <v/>
      </c>
      <c r="V24" s="13">
        <f>IF($A24="","",IF($Q24="طلب عدم المراسلة","لا تراسله",IF($Q24&lt;&gt;"","مغلق",IF($N24&lt;&gt;"","تم الرد",IF($T24="الرسالة 1","للإرسال",IF($T24="","غير منقطع",IF($T24="إغلاق",IF(TODAY()&gt;=$U24,"أغلق الآن","بانتظار الموعد"),IF($U24&lt;TODAY(),"متأخرة",IF($U24=TODAY(),"مستحقة اليوم","بانتظار الموعد")))))))))</f>
        <v/>
      </c>
      <c r="W24" s="14" t="n"/>
    </row>
    <row r="25">
      <c r="A25" s="4" t="n"/>
      <c r="B25" s="5" t="n"/>
      <c r="C25" s="6" t="n"/>
      <c r="D25" s="7" t="n"/>
      <c r="E25" s="8" t="n"/>
      <c r="F25" s="9" t="n"/>
      <c r="G25" s="10">
        <f>IF($E25="","",TODAY()-MAX($E25,N($R25)))</f>
        <v/>
      </c>
      <c r="H25" s="11">
        <f>IF(OR($D25="",$G25=""),"",IF($G25&gt;=$D25*'الإعدادات والقوائم'!$B$5,"منقطع","ليس بعد"))</f>
        <v/>
      </c>
      <c r="I25" s="8" t="n"/>
      <c r="J25" s="12">
        <f>IF($I25="","",WORKDAY($I25+'الإعدادات والقوائم'!$B$6-1,1))</f>
        <v/>
      </c>
      <c r="K25" s="8" t="n"/>
      <c r="L25" s="12">
        <f>IF($I25="","",WORKDAY($I25+'الإعدادات والقوائم'!$B$7-1,1))</f>
        <v/>
      </c>
      <c r="M25" s="8" t="n"/>
      <c r="N25" s="8" t="n"/>
      <c r="O25" s="11">
        <f>IF(OR($N25="",$I25=""),"",IF(AND($M25&lt;&gt;"",$M25&lt;=$N25),"الرسالة 3",IF(AND($K25&lt;&gt;"",$K25&lt;=$N25),"الرسالة 2","الرسالة 1")))</f>
        <v/>
      </c>
      <c r="P25" s="5" t="n"/>
      <c r="Q25" s="5" t="n"/>
      <c r="R25" s="8" t="n"/>
      <c r="S25" s="9" t="n"/>
      <c r="T25" s="11">
        <f>IF(OR($A25="",$N25&lt;&gt;"",$Q25&lt;&gt;""),"",IF($I25="",IF($H25="منقطع","الرسالة 1",""),IF($K25="","الرسالة 2",IF($M25="","الرسالة 3","إغلاق"))))</f>
        <v/>
      </c>
      <c r="U25" s="12">
        <f>IF(OR($T25="",$T25="الرسالة 1"),"",IF($T25="الرسالة 2",$J25,IF($T25="الرسالة 3",$L25,$M25+'الإعدادات والقوائم'!$B$8)))</f>
        <v/>
      </c>
      <c r="V25" s="13">
        <f>IF($A25="","",IF($Q25="طلب عدم المراسلة","لا تراسله",IF($Q25&lt;&gt;"","مغلق",IF($N25&lt;&gt;"","تم الرد",IF($T25="الرسالة 1","للإرسال",IF($T25="","غير منقطع",IF($T25="إغلاق",IF(TODAY()&gt;=$U25,"أغلق الآن","بانتظار الموعد"),IF($U25&lt;TODAY(),"متأخرة",IF($U25=TODAY(),"مستحقة اليوم","بانتظار الموعد")))))))))</f>
        <v/>
      </c>
      <c r="W25" s="14" t="n"/>
    </row>
    <row r="26">
      <c r="A26" s="4" t="n"/>
      <c r="B26" s="5" t="n"/>
      <c r="C26" s="6" t="n"/>
      <c r="D26" s="7" t="n"/>
      <c r="E26" s="8" t="n"/>
      <c r="F26" s="9" t="n"/>
      <c r="G26" s="10">
        <f>IF($E26="","",TODAY()-MAX($E26,N($R26)))</f>
        <v/>
      </c>
      <c r="H26" s="11">
        <f>IF(OR($D26="",$G26=""),"",IF($G26&gt;=$D26*'الإعدادات والقوائم'!$B$5,"منقطع","ليس بعد"))</f>
        <v/>
      </c>
      <c r="I26" s="8" t="n"/>
      <c r="J26" s="12">
        <f>IF($I26="","",WORKDAY($I26+'الإعدادات والقوائم'!$B$6-1,1))</f>
        <v/>
      </c>
      <c r="K26" s="8" t="n"/>
      <c r="L26" s="12">
        <f>IF($I26="","",WORKDAY($I26+'الإعدادات والقوائم'!$B$7-1,1))</f>
        <v/>
      </c>
      <c r="M26" s="8" t="n"/>
      <c r="N26" s="8" t="n"/>
      <c r="O26" s="11">
        <f>IF(OR($N26="",$I26=""),"",IF(AND($M26&lt;&gt;"",$M26&lt;=$N26),"الرسالة 3",IF(AND($K26&lt;&gt;"",$K26&lt;=$N26),"الرسالة 2","الرسالة 1")))</f>
        <v/>
      </c>
      <c r="P26" s="5" t="n"/>
      <c r="Q26" s="5" t="n"/>
      <c r="R26" s="8" t="n"/>
      <c r="S26" s="9" t="n"/>
      <c r="T26" s="11">
        <f>IF(OR($A26="",$N26&lt;&gt;"",$Q26&lt;&gt;""),"",IF($I26="",IF($H26="منقطع","الرسالة 1",""),IF($K26="","الرسالة 2",IF($M26="","الرسالة 3","إغلاق"))))</f>
        <v/>
      </c>
      <c r="U26" s="12">
        <f>IF(OR($T26="",$T26="الرسالة 1"),"",IF($T26="الرسالة 2",$J26,IF($T26="الرسالة 3",$L26,$M26+'الإعدادات والقوائم'!$B$8)))</f>
        <v/>
      </c>
      <c r="V26" s="13">
        <f>IF($A26="","",IF($Q26="طلب عدم المراسلة","لا تراسله",IF($Q26&lt;&gt;"","مغلق",IF($N26&lt;&gt;"","تم الرد",IF($T26="الرسالة 1","للإرسال",IF($T26="","غير منقطع",IF($T26="إغلاق",IF(TODAY()&gt;=$U26,"أغلق الآن","بانتظار الموعد"),IF($U26&lt;TODAY(),"متأخرة",IF($U26=TODAY(),"مستحقة اليوم","بانتظار الموعد")))))))))</f>
        <v/>
      </c>
      <c r="W26" s="14" t="n"/>
    </row>
    <row r="27">
      <c r="A27" s="4" t="n"/>
      <c r="B27" s="5" t="n"/>
      <c r="C27" s="6" t="n"/>
      <c r="D27" s="7" t="n"/>
      <c r="E27" s="8" t="n"/>
      <c r="F27" s="9" t="n"/>
      <c r="G27" s="10">
        <f>IF($E27="","",TODAY()-MAX($E27,N($R27)))</f>
        <v/>
      </c>
      <c r="H27" s="11">
        <f>IF(OR($D27="",$G27=""),"",IF($G27&gt;=$D27*'الإعدادات والقوائم'!$B$5,"منقطع","ليس بعد"))</f>
        <v/>
      </c>
      <c r="I27" s="8" t="n"/>
      <c r="J27" s="12">
        <f>IF($I27="","",WORKDAY($I27+'الإعدادات والقوائم'!$B$6-1,1))</f>
        <v/>
      </c>
      <c r="K27" s="8" t="n"/>
      <c r="L27" s="12">
        <f>IF($I27="","",WORKDAY($I27+'الإعدادات والقوائم'!$B$7-1,1))</f>
        <v/>
      </c>
      <c r="M27" s="8" t="n"/>
      <c r="N27" s="8" t="n"/>
      <c r="O27" s="11">
        <f>IF(OR($N27="",$I27=""),"",IF(AND($M27&lt;&gt;"",$M27&lt;=$N27),"الرسالة 3",IF(AND($K27&lt;&gt;"",$K27&lt;=$N27),"الرسالة 2","الرسالة 1")))</f>
        <v/>
      </c>
      <c r="P27" s="5" t="n"/>
      <c r="Q27" s="5" t="n"/>
      <c r="R27" s="8" t="n"/>
      <c r="S27" s="9" t="n"/>
      <c r="T27" s="11">
        <f>IF(OR($A27="",$N27&lt;&gt;"",$Q27&lt;&gt;""),"",IF($I27="",IF($H27="منقطع","الرسالة 1",""),IF($K27="","الرسالة 2",IF($M27="","الرسالة 3","إغلاق"))))</f>
        <v/>
      </c>
      <c r="U27" s="12">
        <f>IF(OR($T27="",$T27="الرسالة 1"),"",IF($T27="الرسالة 2",$J27,IF($T27="الرسالة 3",$L27,$M27+'الإعدادات والقوائم'!$B$8)))</f>
        <v/>
      </c>
      <c r="V27" s="13">
        <f>IF($A27="","",IF($Q27="طلب عدم المراسلة","لا تراسله",IF($Q27&lt;&gt;"","مغلق",IF($N27&lt;&gt;"","تم الرد",IF($T27="الرسالة 1","للإرسال",IF($T27="","غير منقطع",IF($T27="إغلاق",IF(TODAY()&gt;=$U27,"أغلق الآن","بانتظار الموعد"),IF($U27&lt;TODAY(),"متأخرة",IF($U27=TODAY(),"مستحقة اليوم","بانتظار الموعد")))))))))</f>
        <v/>
      </c>
      <c r="W27" s="14" t="n"/>
    </row>
    <row r="28">
      <c r="A28" s="4" t="n"/>
      <c r="B28" s="5" t="n"/>
      <c r="C28" s="6" t="n"/>
      <c r="D28" s="7" t="n"/>
      <c r="E28" s="8" t="n"/>
      <c r="F28" s="9" t="n"/>
      <c r="G28" s="10">
        <f>IF($E28="","",TODAY()-MAX($E28,N($R28)))</f>
        <v/>
      </c>
      <c r="H28" s="11">
        <f>IF(OR($D28="",$G28=""),"",IF($G28&gt;=$D28*'الإعدادات والقوائم'!$B$5,"منقطع","ليس بعد"))</f>
        <v/>
      </c>
      <c r="I28" s="8" t="n"/>
      <c r="J28" s="12">
        <f>IF($I28="","",WORKDAY($I28+'الإعدادات والقوائم'!$B$6-1,1))</f>
        <v/>
      </c>
      <c r="K28" s="8" t="n"/>
      <c r="L28" s="12">
        <f>IF($I28="","",WORKDAY($I28+'الإعدادات والقوائم'!$B$7-1,1))</f>
        <v/>
      </c>
      <c r="M28" s="8" t="n"/>
      <c r="N28" s="8" t="n"/>
      <c r="O28" s="11">
        <f>IF(OR($N28="",$I28=""),"",IF(AND($M28&lt;&gt;"",$M28&lt;=$N28),"الرسالة 3",IF(AND($K28&lt;&gt;"",$K28&lt;=$N28),"الرسالة 2","الرسالة 1")))</f>
        <v/>
      </c>
      <c r="P28" s="5" t="n"/>
      <c r="Q28" s="5" t="n"/>
      <c r="R28" s="8" t="n"/>
      <c r="S28" s="9" t="n"/>
      <c r="T28" s="11">
        <f>IF(OR($A28="",$N28&lt;&gt;"",$Q28&lt;&gt;""),"",IF($I28="",IF($H28="منقطع","الرسالة 1",""),IF($K28="","الرسالة 2",IF($M28="","الرسالة 3","إغلاق"))))</f>
        <v/>
      </c>
      <c r="U28" s="12">
        <f>IF(OR($T28="",$T28="الرسالة 1"),"",IF($T28="الرسالة 2",$J28,IF($T28="الرسالة 3",$L28,$M28+'الإعدادات والقوائم'!$B$8)))</f>
        <v/>
      </c>
      <c r="V28" s="13">
        <f>IF($A28="","",IF($Q28="طلب عدم المراسلة","لا تراسله",IF($Q28&lt;&gt;"","مغلق",IF($N28&lt;&gt;"","تم الرد",IF($T28="الرسالة 1","للإرسال",IF($T28="","غير منقطع",IF($T28="إغلاق",IF(TODAY()&gt;=$U28,"أغلق الآن","بانتظار الموعد"),IF($U28&lt;TODAY(),"متأخرة",IF($U28=TODAY(),"مستحقة اليوم","بانتظار الموعد")))))))))</f>
        <v/>
      </c>
      <c r="W28" s="14" t="n"/>
    </row>
    <row r="29">
      <c r="A29" s="4" t="n"/>
      <c r="B29" s="5" t="n"/>
      <c r="C29" s="6" t="n"/>
      <c r="D29" s="7" t="n"/>
      <c r="E29" s="8" t="n"/>
      <c r="F29" s="9" t="n"/>
      <c r="G29" s="10">
        <f>IF($E29="","",TODAY()-MAX($E29,N($R29)))</f>
        <v/>
      </c>
      <c r="H29" s="11">
        <f>IF(OR($D29="",$G29=""),"",IF($G29&gt;=$D29*'الإعدادات والقوائم'!$B$5,"منقطع","ليس بعد"))</f>
        <v/>
      </c>
      <c r="I29" s="8" t="n"/>
      <c r="J29" s="12">
        <f>IF($I29="","",WORKDAY($I29+'الإعدادات والقوائم'!$B$6-1,1))</f>
        <v/>
      </c>
      <c r="K29" s="8" t="n"/>
      <c r="L29" s="12">
        <f>IF($I29="","",WORKDAY($I29+'الإعدادات والقوائم'!$B$7-1,1))</f>
        <v/>
      </c>
      <c r="M29" s="8" t="n"/>
      <c r="N29" s="8" t="n"/>
      <c r="O29" s="11">
        <f>IF(OR($N29="",$I29=""),"",IF(AND($M29&lt;&gt;"",$M29&lt;=$N29),"الرسالة 3",IF(AND($K29&lt;&gt;"",$K29&lt;=$N29),"الرسالة 2","الرسالة 1")))</f>
        <v/>
      </c>
      <c r="P29" s="5" t="n"/>
      <c r="Q29" s="5" t="n"/>
      <c r="R29" s="8" t="n"/>
      <c r="S29" s="9" t="n"/>
      <c r="T29" s="11">
        <f>IF(OR($A29="",$N29&lt;&gt;"",$Q29&lt;&gt;""),"",IF($I29="",IF($H29="منقطع","الرسالة 1",""),IF($K29="","الرسالة 2",IF($M29="","الرسالة 3","إغلاق"))))</f>
        <v/>
      </c>
      <c r="U29" s="12">
        <f>IF(OR($T29="",$T29="الرسالة 1"),"",IF($T29="الرسالة 2",$J29,IF($T29="الرسالة 3",$L29,$M29+'الإعدادات والقوائم'!$B$8)))</f>
        <v/>
      </c>
      <c r="V29" s="13">
        <f>IF($A29="","",IF($Q29="طلب عدم المراسلة","لا تراسله",IF($Q29&lt;&gt;"","مغلق",IF($N29&lt;&gt;"","تم الرد",IF($T29="الرسالة 1","للإرسال",IF($T29="","غير منقطع",IF($T29="إغلاق",IF(TODAY()&gt;=$U29,"أغلق الآن","بانتظار الموعد"),IF($U29&lt;TODAY(),"متأخرة",IF($U29=TODAY(),"مستحقة اليوم","بانتظار الموعد")))))))))</f>
        <v/>
      </c>
      <c r="W29" s="14" t="n"/>
    </row>
    <row r="30">
      <c r="A30" s="4" t="n"/>
      <c r="B30" s="5" t="n"/>
      <c r="C30" s="6" t="n"/>
      <c r="D30" s="7" t="n"/>
      <c r="E30" s="8" t="n"/>
      <c r="F30" s="9" t="n"/>
      <c r="G30" s="10">
        <f>IF($E30="","",TODAY()-MAX($E30,N($R30)))</f>
        <v/>
      </c>
      <c r="H30" s="11">
        <f>IF(OR($D30="",$G30=""),"",IF($G30&gt;=$D30*'الإعدادات والقوائم'!$B$5,"منقطع","ليس بعد"))</f>
        <v/>
      </c>
      <c r="I30" s="8" t="n"/>
      <c r="J30" s="12">
        <f>IF($I30="","",WORKDAY($I30+'الإعدادات والقوائم'!$B$6-1,1))</f>
        <v/>
      </c>
      <c r="K30" s="8" t="n"/>
      <c r="L30" s="12">
        <f>IF($I30="","",WORKDAY($I30+'الإعدادات والقوائم'!$B$7-1,1))</f>
        <v/>
      </c>
      <c r="M30" s="8" t="n"/>
      <c r="N30" s="8" t="n"/>
      <c r="O30" s="11">
        <f>IF(OR($N30="",$I30=""),"",IF(AND($M30&lt;&gt;"",$M30&lt;=$N30),"الرسالة 3",IF(AND($K30&lt;&gt;"",$K30&lt;=$N30),"الرسالة 2","الرسالة 1")))</f>
        <v/>
      </c>
      <c r="P30" s="5" t="n"/>
      <c r="Q30" s="5" t="n"/>
      <c r="R30" s="8" t="n"/>
      <c r="S30" s="9" t="n"/>
      <c r="T30" s="11">
        <f>IF(OR($A30="",$N30&lt;&gt;"",$Q30&lt;&gt;""),"",IF($I30="",IF($H30="منقطع","الرسالة 1",""),IF($K30="","الرسالة 2",IF($M30="","الرسالة 3","إغلاق"))))</f>
        <v/>
      </c>
      <c r="U30" s="12">
        <f>IF(OR($T30="",$T30="الرسالة 1"),"",IF($T30="الرسالة 2",$J30,IF($T30="الرسالة 3",$L30,$M30+'الإعدادات والقوائم'!$B$8)))</f>
        <v/>
      </c>
      <c r="V30" s="13">
        <f>IF($A30="","",IF($Q30="طلب عدم المراسلة","لا تراسله",IF($Q30&lt;&gt;"","مغلق",IF($N30&lt;&gt;"","تم الرد",IF($T30="الرسالة 1","للإرسال",IF($T30="","غير منقطع",IF($T30="إغلاق",IF(TODAY()&gt;=$U30,"أغلق الآن","بانتظار الموعد"),IF($U30&lt;TODAY(),"متأخرة",IF($U30=TODAY(),"مستحقة اليوم","بانتظار الموعد")))))))))</f>
        <v/>
      </c>
      <c r="W30" s="14" t="n"/>
    </row>
    <row r="31">
      <c r="A31" s="4" t="n"/>
      <c r="B31" s="5" t="n"/>
      <c r="C31" s="6" t="n"/>
      <c r="D31" s="7" t="n"/>
      <c r="E31" s="8" t="n"/>
      <c r="F31" s="9" t="n"/>
      <c r="G31" s="10">
        <f>IF($E31="","",TODAY()-MAX($E31,N($R31)))</f>
        <v/>
      </c>
      <c r="H31" s="11">
        <f>IF(OR($D31="",$G31=""),"",IF($G31&gt;=$D31*'الإعدادات والقوائم'!$B$5,"منقطع","ليس بعد"))</f>
        <v/>
      </c>
      <c r="I31" s="8" t="n"/>
      <c r="J31" s="12">
        <f>IF($I31="","",WORKDAY($I31+'الإعدادات والقوائم'!$B$6-1,1))</f>
        <v/>
      </c>
      <c r="K31" s="8" t="n"/>
      <c r="L31" s="12">
        <f>IF($I31="","",WORKDAY($I31+'الإعدادات والقوائم'!$B$7-1,1))</f>
        <v/>
      </c>
      <c r="M31" s="8" t="n"/>
      <c r="N31" s="8" t="n"/>
      <c r="O31" s="11">
        <f>IF(OR($N31="",$I31=""),"",IF(AND($M31&lt;&gt;"",$M31&lt;=$N31),"الرسالة 3",IF(AND($K31&lt;&gt;"",$K31&lt;=$N31),"الرسالة 2","الرسالة 1")))</f>
        <v/>
      </c>
      <c r="P31" s="5" t="n"/>
      <c r="Q31" s="5" t="n"/>
      <c r="R31" s="8" t="n"/>
      <c r="S31" s="9" t="n"/>
      <c r="T31" s="11">
        <f>IF(OR($A31="",$N31&lt;&gt;"",$Q31&lt;&gt;""),"",IF($I31="",IF($H31="منقطع","الرسالة 1",""),IF($K31="","الرسالة 2",IF($M31="","الرسالة 3","إغلاق"))))</f>
        <v/>
      </c>
      <c r="U31" s="12">
        <f>IF(OR($T31="",$T31="الرسالة 1"),"",IF($T31="الرسالة 2",$J31,IF($T31="الرسالة 3",$L31,$M31+'الإعدادات والقوائم'!$B$8)))</f>
        <v/>
      </c>
      <c r="V31" s="13">
        <f>IF($A31="","",IF($Q31="طلب عدم المراسلة","لا تراسله",IF($Q31&lt;&gt;"","مغلق",IF($N31&lt;&gt;"","تم الرد",IF($T31="الرسالة 1","للإرسال",IF($T31="","غير منقطع",IF($T31="إغلاق",IF(TODAY()&gt;=$U31,"أغلق الآن","بانتظار الموعد"),IF($U31&lt;TODAY(),"متأخرة",IF($U31=TODAY(),"مستحقة اليوم","بانتظار الموعد")))))))))</f>
        <v/>
      </c>
      <c r="W31" s="14" t="n"/>
    </row>
    <row r="32">
      <c r="A32" s="4" t="n"/>
      <c r="B32" s="5" t="n"/>
      <c r="C32" s="6" t="n"/>
      <c r="D32" s="7" t="n"/>
      <c r="E32" s="8" t="n"/>
      <c r="F32" s="9" t="n"/>
      <c r="G32" s="10">
        <f>IF($E32="","",TODAY()-MAX($E32,N($R32)))</f>
        <v/>
      </c>
      <c r="H32" s="11">
        <f>IF(OR($D32="",$G32=""),"",IF($G32&gt;=$D32*'الإعدادات والقوائم'!$B$5,"منقطع","ليس بعد"))</f>
        <v/>
      </c>
      <c r="I32" s="8" t="n"/>
      <c r="J32" s="12">
        <f>IF($I32="","",WORKDAY($I32+'الإعدادات والقوائم'!$B$6-1,1))</f>
        <v/>
      </c>
      <c r="K32" s="8" t="n"/>
      <c r="L32" s="12">
        <f>IF($I32="","",WORKDAY($I32+'الإعدادات والقوائم'!$B$7-1,1))</f>
        <v/>
      </c>
      <c r="M32" s="8" t="n"/>
      <c r="N32" s="8" t="n"/>
      <c r="O32" s="11">
        <f>IF(OR($N32="",$I32=""),"",IF(AND($M32&lt;&gt;"",$M32&lt;=$N32),"الرسالة 3",IF(AND($K32&lt;&gt;"",$K32&lt;=$N32),"الرسالة 2","الرسالة 1")))</f>
        <v/>
      </c>
      <c r="P32" s="5" t="n"/>
      <c r="Q32" s="5" t="n"/>
      <c r="R32" s="8" t="n"/>
      <c r="S32" s="9" t="n"/>
      <c r="T32" s="11">
        <f>IF(OR($A32="",$N32&lt;&gt;"",$Q32&lt;&gt;""),"",IF($I32="",IF($H32="منقطع","الرسالة 1",""),IF($K32="","الرسالة 2",IF($M32="","الرسالة 3","إغلاق"))))</f>
        <v/>
      </c>
      <c r="U32" s="12">
        <f>IF(OR($T32="",$T32="الرسالة 1"),"",IF($T32="الرسالة 2",$J32,IF($T32="الرسالة 3",$L32,$M32+'الإعدادات والقوائم'!$B$8)))</f>
        <v/>
      </c>
      <c r="V32" s="13">
        <f>IF($A32="","",IF($Q32="طلب عدم المراسلة","لا تراسله",IF($Q32&lt;&gt;"","مغلق",IF($N32&lt;&gt;"","تم الرد",IF($T32="الرسالة 1","للإرسال",IF($T32="","غير منقطع",IF($T32="إغلاق",IF(TODAY()&gt;=$U32,"أغلق الآن","بانتظار الموعد"),IF($U32&lt;TODAY(),"متأخرة",IF($U32=TODAY(),"مستحقة اليوم","بانتظار الموعد")))))))))</f>
        <v/>
      </c>
      <c r="W32" s="14" t="n"/>
    </row>
    <row r="33">
      <c r="A33" s="4" t="n"/>
      <c r="B33" s="5" t="n"/>
      <c r="C33" s="6" t="n"/>
      <c r="D33" s="7" t="n"/>
      <c r="E33" s="8" t="n"/>
      <c r="F33" s="9" t="n"/>
      <c r="G33" s="10">
        <f>IF($E33="","",TODAY()-MAX($E33,N($R33)))</f>
        <v/>
      </c>
      <c r="H33" s="11">
        <f>IF(OR($D33="",$G33=""),"",IF($G33&gt;=$D33*'الإعدادات والقوائم'!$B$5,"منقطع","ليس بعد"))</f>
        <v/>
      </c>
      <c r="I33" s="8" t="n"/>
      <c r="J33" s="12">
        <f>IF($I33="","",WORKDAY($I33+'الإعدادات والقوائم'!$B$6-1,1))</f>
        <v/>
      </c>
      <c r="K33" s="8" t="n"/>
      <c r="L33" s="12">
        <f>IF($I33="","",WORKDAY($I33+'الإعدادات والقوائم'!$B$7-1,1))</f>
        <v/>
      </c>
      <c r="M33" s="8" t="n"/>
      <c r="N33" s="8" t="n"/>
      <c r="O33" s="11">
        <f>IF(OR($N33="",$I33=""),"",IF(AND($M33&lt;&gt;"",$M33&lt;=$N33),"الرسالة 3",IF(AND($K33&lt;&gt;"",$K33&lt;=$N33),"الرسالة 2","الرسالة 1")))</f>
        <v/>
      </c>
      <c r="P33" s="5" t="n"/>
      <c r="Q33" s="5" t="n"/>
      <c r="R33" s="8" t="n"/>
      <c r="S33" s="9" t="n"/>
      <c r="T33" s="11">
        <f>IF(OR($A33="",$N33&lt;&gt;"",$Q33&lt;&gt;""),"",IF($I33="",IF($H33="منقطع","الرسالة 1",""),IF($K33="","الرسالة 2",IF($M33="","الرسالة 3","إغلاق"))))</f>
        <v/>
      </c>
      <c r="U33" s="12">
        <f>IF(OR($T33="",$T33="الرسالة 1"),"",IF($T33="الرسالة 2",$J33,IF($T33="الرسالة 3",$L33,$M33+'الإعدادات والقوائم'!$B$8)))</f>
        <v/>
      </c>
      <c r="V33" s="13">
        <f>IF($A33="","",IF($Q33="طلب عدم المراسلة","لا تراسله",IF($Q33&lt;&gt;"","مغلق",IF($N33&lt;&gt;"","تم الرد",IF($T33="الرسالة 1","للإرسال",IF($T33="","غير منقطع",IF($T33="إغلاق",IF(TODAY()&gt;=$U33,"أغلق الآن","بانتظار الموعد"),IF($U33&lt;TODAY(),"متأخرة",IF($U33=TODAY(),"مستحقة اليوم","بانتظار الموعد")))))))))</f>
        <v/>
      </c>
      <c r="W33" s="14" t="n"/>
    </row>
    <row r="34">
      <c r="A34" s="4" t="n"/>
      <c r="B34" s="5" t="n"/>
      <c r="C34" s="6" t="n"/>
      <c r="D34" s="7" t="n"/>
      <c r="E34" s="8" t="n"/>
      <c r="F34" s="9" t="n"/>
      <c r="G34" s="10">
        <f>IF($E34="","",TODAY()-MAX($E34,N($R34)))</f>
        <v/>
      </c>
      <c r="H34" s="11">
        <f>IF(OR($D34="",$G34=""),"",IF($G34&gt;=$D34*'الإعدادات والقوائم'!$B$5,"منقطع","ليس بعد"))</f>
        <v/>
      </c>
      <c r="I34" s="8" t="n"/>
      <c r="J34" s="12">
        <f>IF($I34="","",WORKDAY($I34+'الإعدادات والقوائم'!$B$6-1,1))</f>
        <v/>
      </c>
      <c r="K34" s="8" t="n"/>
      <c r="L34" s="12">
        <f>IF($I34="","",WORKDAY($I34+'الإعدادات والقوائم'!$B$7-1,1))</f>
        <v/>
      </c>
      <c r="M34" s="8" t="n"/>
      <c r="N34" s="8" t="n"/>
      <c r="O34" s="11">
        <f>IF(OR($N34="",$I34=""),"",IF(AND($M34&lt;&gt;"",$M34&lt;=$N34),"الرسالة 3",IF(AND($K34&lt;&gt;"",$K34&lt;=$N34),"الرسالة 2","الرسالة 1")))</f>
        <v/>
      </c>
      <c r="P34" s="5" t="n"/>
      <c r="Q34" s="5" t="n"/>
      <c r="R34" s="8" t="n"/>
      <c r="S34" s="9" t="n"/>
      <c r="T34" s="11">
        <f>IF(OR($A34="",$N34&lt;&gt;"",$Q34&lt;&gt;""),"",IF($I34="",IF($H34="منقطع","الرسالة 1",""),IF($K34="","الرسالة 2",IF($M34="","الرسالة 3","إغلاق"))))</f>
        <v/>
      </c>
      <c r="U34" s="12">
        <f>IF(OR($T34="",$T34="الرسالة 1"),"",IF($T34="الرسالة 2",$J34,IF($T34="الرسالة 3",$L34,$M34+'الإعدادات والقوائم'!$B$8)))</f>
        <v/>
      </c>
      <c r="V34" s="13">
        <f>IF($A34="","",IF($Q34="طلب عدم المراسلة","لا تراسله",IF($Q34&lt;&gt;"","مغلق",IF($N34&lt;&gt;"","تم الرد",IF($T34="الرسالة 1","للإرسال",IF($T34="","غير منقطع",IF($T34="إغلاق",IF(TODAY()&gt;=$U34,"أغلق الآن","بانتظار الموعد"),IF($U34&lt;TODAY(),"متأخرة",IF($U34=TODAY(),"مستحقة اليوم","بانتظار الموعد")))))))))</f>
        <v/>
      </c>
      <c r="W34" s="14" t="n"/>
    </row>
    <row r="35">
      <c r="A35" s="4" t="n"/>
      <c r="B35" s="5" t="n"/>
      <c r="C35" s="6" t="n"/>
      <c r="D35" s="7" t="n"/>
      <c r="E35" s="8" t="n"/>
      <c r="F35" s="9" t="n"/>
      <c r="G35" s="10">
        <f>IF($E35="","",TODAY()-MAX($E35,N($R35)))</f>
        <v/>
      </c>
      <c r="H35" s="11">
        <f>IF(OR($D35="",$G35=""),"",IF($G35&gt;=$D35*'الإعدادات والقوائم'!$B$5,"منقطع","ليس بعد"))</f>
        <v/>
      </c>
      <c r="I35" s="8" t="n"/>
      <c r="J35" s="12">
        <f>IF($I35="","",WORKDAY($I35+'الإعدادات والقوائم'!$B$6-1,1))</f>
        <v/>
      </c>
      <c r="K35" s="8" t="n"/>
      <c r="L35" s="12">
        <f>IF($I35="","",WORKDAY($I35+'الإعدادات والقوائم'!$B$7-1,1))</f>
        <v/>
      </c>
      <c r="M35" s="8" t="n"/>
      <c r="N35" s="8" t="n"/>
      <c r="O35" s="11">
        <f>IF(OR($N35="",$I35=""),"",IF(AND($M35&lt;&gt;"",$M35&lt;=$N35),"الرسالة 3",IF(AND($K35&lt;&gt;"",$K35&lt;=$N35),"الرسالة 2","الرسالة 1")))</f>
        <v/>
      </c>
      <c r="P35" s="5" t="n"/>
      <c r="Q35" s="5" t="n"/>
      <c r="R35" s="8" t="n"/>
      <c r="S35" s="9" t="n"/>
      <c r="T35" s="11">
        <f>IF(OR($A35="",$N35&lt;&gt;"",$Q35&lt;&gt;""),"",IF($I35="",IF($H35="منقطع","الرسالة 1",""),IF($K35="","الرسالة 2",IF($M35="","الرسالة 3","إغلاق"))))</f>
        <v/>
      </c>
      <c r="U35" s="12">
        <f>IF(OR($T35="",$T35="الرسالة 1"),"",IF($T35="الرسالة 2",$J35,IF($T35="الرسالة 3",$L35,$M35+'الإعدادات والقوائم'!$B$8)))</f>
        <v/>
      </c>
      <c r="V35" s="13">
        <f>IF($A35="","",IF($Q35="طلب عدم المراسلة","لا تراسله",IF($Q35&lt;&gt;"","مغلق",IF($N35&lt;&gt;"","تم الرد",IF($T35="الرسالة 1","للإرسال",IF($T35="","غير منقطع",IF($T35="إغلاق",IF(TODAY()&gt;=$U35,"أغلق الآن","بانتظار الموعد"),IF($U35&lt;TODAY(),"متأخرة",IF($U35=TODAY(),"مستحقة اليوم","بانتظار الموعد")))))))))</f>
        <v/>
      </c>
      <c r="W35" s="14" t="n"/>
    </row>
    <row r="36">
      <c r="A36" s="4" t="n"/>
      <c r="B36" s="5" t="n"/>
      <c r="C36" s="6" t="n"/>
      <c r="D36" s="7" t="n"/>
      <c r="E36" s="8" t="n"/>
      <c r="F36" s="9" t="n"/>
      <c r="G36" s="10">
        <f>IF($E36="","",TODAY()-MAX($E36,N($R36)))</f>
        <v/>
      </c>
      <c r="H36" s="11">
        <f>IF(OR($D36="",$G36=""),"",IF($G36&gt;=$D36*'الإعدادات والقوائم'!$B$5,"منقطع","ليس بعد"))</f>
        <v/>
      </c>
      <c r="I36" s="8" t="n"/>
      <c r="J36" s="12">
        <f>IF($I36="","",WORKDAY($I36+'الإعدادات والقوائم'!$B$6-1,1))</f>
        <v/>
      </c>
      <c r="K36" s="8" t="n"/>
      <c r="L36" s="12">
        <f>IF($I36="","",WORKDAY($I36+'الإعدادات والقوائم'!$B$7-1,1))</f>
        <v/>
      </c>
      <c r="M36" s="8" t="n"/>
      <c r="N36" s="8" t="n"/>
      <c r="O36" s="11">
        <f>IF(OR($N36="",$I36=""),"",IF(AND($M36&lt;&gt;"",$M36&lt;=$N36),"الرسالة 3",IF(AND($K36&lt;&gt;"",$K36&lt;=$N36),"الرسالة 2","الرسالة 1")))</f>
        <v/>
      </c>
      <c r="P36" s="5" t="n"/>
      <c r="Q36" s="5" t="n"/>
      <c r="R36" s="8" t="n"/>
      <c r="S36" s="9" t="n"/>
      <c r="T36" s="11">
        <f>IF(OR($A36="",$N36&lt;&gt;"",$Q36&lt;&gt;""),"",IF($I36="",IF($H36="منقطع","الرسالة 1",""),IF($K36="","الرسالة 2",IF($M36="","الرسالة 3","إغلاق"))))</f>
        <v/>
      </c>
      <c r="U36" s="12">
        <f>IF(OR($T36="",$T36="الرسالة 1"),"",IF($T36="الرسالة 2",$J36,IF($T36="الرسالة 3",$L36,$M36+'الإعدادات والقوائم'!$B$8)))</f>
        <v/>
      </c>
      <c r="V36" s="13">
        <f>IF($A36="","",IF($Q36="طلب عدم المراسلة","لا تراسله",IF($Q36&lt;&gt;"","مغلق",IF($N36&lt;&gt;"","تم الرد",IF($T36="الرسالة 1","للإرسال",IF($T36="","غير منقطع",IF($T36="إغلاق",IF(TODAY()&gt;=$U36,"أغلق الآن","بانتظار الموعد"),IF($U36&lt;TODAY(),"متأخرة",IF($U36=TODAY(),"مستحقة اليوم","بانتظار الموعد")))))))))</f>
        <v/>
      </c>
      <c r="W36" s="14" t="n"/>
    </row>
    <row r="37">
      <c r="A37" s="4" t="n"/>
      <c r="B37" s="5" t="n"/>
      <c r="C37" s="6" t="n"/>
      <c r="D37" s="7" t="n"/>
      <c r="E37" s="8" t="n"/>
      <c r="F37" s="9" t="n"/>
      <c r="G37" s="10">
        <f>IF($E37="","",TODAY()-MAX($E37,N($R37)))</f>
        <v/>
      </c>
      <c r="H37" s="11">
        <f>IF(OR($D37="",$G37=""),"",IF($G37&gt;=$D37*'الإعدادات والقوائم'!$B$5,"منقطع","ليس بعد"))</f>
        <v/>
      </c>
      <c r="I37" s="8" t="n"/>
      <c r="J37" s="12">
        <f>IF($I37="","",WORKDAY($I37+'الإعدادات والقوائم'!$B$6-1,1))</f>
        <v/>
      </c>
      <c r="K37" s="8" t="n"/>
      <c r="L37" s="12">
        <f>IF($I37="","",WORKDAY($I37+'الإعدادات والقوائم'!$B$7-1,1))</f>
        <v/>
      </c>
      <c r="M37" s="8" t="n"/>
      <c r="N37" s="8" t="n"/>
      <c r="O37" s="11">
        <f>IF(OR($N37="",$I37=""),"",IF(AND($M37&lt;&gt;"",$M37&lt;=$N37),"الرسالة 3",IF(AND($K37&lt;&gt;"",$K37&lt;=$N37),"الرسالة 2","الرسالة 1")))</f>
        <v/>
      </c>
      <c r="P37" s="5" t="n"/>
      <c r="Q37" s="5" t="n"/>
      <c r="R37" s="8" t="n"/>
      <c r="S37" s="9" t="n"/>
      <c r="T37" s="11">
        <f>IF(OR($A37="",$N37&lt;&gt;"",$Q37&lt;&gt;""),"",IF($I37="",IF($H37="منقطع","الرسالة 1",""),IF($K37="","الرسالة 2",IF($M37="","الرسالة 3","إغلاق"))))</f>
        <v/>
      </c>
      <c r="U37" s="12">
        <f>IF(OR($T37="",$T37="الرسالة 1"),"",IF($T37="الرسالة 2",$J37,IF($T37="الرسالة 3",$L37,$M37+'الإعدادات والقوائم'!$B$8)))</f>
        <v/>
      </c>
      <c r="V37" s="13">
        <f>IF($A37="","",IF($Q37="طلب عدم المراسلة","لا تراسله",IF($Q37&lt;&gt;"","مغلق",IF($N37&lt;&gt;"","تم الرد",IF($T37="الرسالة 1","للإرسال",IF($T37="","غير منقطع",IF($T37="إغلاق",IF(TODAY()&gt;=$U37,"أغلق الآن","بانتظار الموعد"),IF($U37&lt;TODAY(),"متأخرة",IF($U37=TODAY(),"مستحقة اليوم","بانتظار الموعد")))))))))</f>
        <v/>
      </c>
      <c r="W37" s="14" t="n"/>
    </row>
    <row r="38">
      <c r="A38" s="4" t="n"/>
      <c r="B38" s="5" t="n"/>
      <c r="C38" s="6" t="n"/>
      <c r="D38" s="7" t="n"/>
      <c r="E38" s="8" t="n"/>
      <c r="F38" s="9" t="n"/>
      <c r="G38" s="10">
        <f>IF($E38="","",TODAY()-MAX($E38,N($R38)))</f>
        <v/>
      </c>
      <c r="H38" s="11">
        <f>IF(OR($D38="",$G38=""),"",IF($G38&gt;=$D38*'الإعدادات والقوائم'!$B$5,"منقطع","ليس بعد"))</f>
        <v/>
      </c>
      <c r="I38" s="8" t="n"/>
      <c r="J38" s="12">
        <f>IF($I38="","",WORKDAY($I38+'الإعدادات والقوائم'!$B$6-1,1))</f>
        <v/>
      </c>
      <c r="K38" s="8" t="n"/>
      <c r="L38" s="12">
        <f>IF($I38="","",WORKDAY($I38+'الإعدادات والقوائم'!$B$7-1,1))</f>
        <v/>
      </c>
      <c r="M38" s="8" t="n"/>
      <c r="N38" s="8" t="n"/>
      <c r="O38" s="11">
        <f>IF(OR($N38="",$I38=""),"",IF(AND($M38&lt;&gt;"",$M38&lt;=$N38),"الرسالة 3",IF(AND($K38&lt;&gt;"",$K38&lt;=$N38),"الرسالة 2","الرسالة 1")))</f>
        <v/>
      </c>
      <c r="P38" s="5" t="n"/>
      <c r="Q38" s="5" t="n"/>
      <c r="R38" s="8" t="n"/>
      <c r="S38" s="9" t="n"/>
      <c r="T38" s="11">
        <f>IF(OR($A38="",$N38&lt;&gt;"",$Q38&lt;&gt;""),"",IF($I38="",IF($H38="منقطع","الرسالة 1",""),IF($K38="","الرسالة 2",IF($M38="","الرسالة 3","إغلاق"))))</f>
        <v/>
      </c>
      <c r="U38" s="12">
        <f>IF(OR($T38="",$T38="الرسالة 1"),"",IF($T38="الرسالة 2",$J38,IF($T38="الرسالة 3",$L38,$M38+'الإعدادات والقوائم'!$B$8)))</f>
        <v/>
      </c>
      <c r="V38" s="13">
        <f>IF($A38="","",IF($Q38="طلب عدم المراسلة","لا تراسله",IF($Q38&lt;&gt;"","مغلق",IF($N38&lt;&gt;"","تم الرد",IF($T38="الرسالة 1","للإرسال",IF($T38="","غير منقطع",IF($T38="إغلاق",IF(TODAY()&gt;=$U38,"أغلق الآن","بانتظار الموعد"),IF($U38&lt;TODAY(),"متأخرة",IF($U38=TODAY(),"مستحقة اليوم","بانتظار الموعد")))))))))</f>
        <v/>
      </c>
      <c r="W38" s="14" t="n"/>
    </row>
    <row r="39">
      <c r="A39" s="4" t="n"/>
      <c r="B39" s="5" t="n"/>
      <c r="C39" s="6" t="n"/>
      <c r="D39" s="7" t="n"/>
      <c r="E39" s="8" t="n"/>
      <c r="F39" s="9" t="n"/>
      <c r="G39" s="10">
        <f>IF($E39="","",TODAY()-MAX($E39,N($R39)))</f>
        <v/>
      </c>
      <c r="H39" s="11">
        <f>IF(OR($D39="",$G39=""),"",IF($G39&gt;=$D39*'الإعدادات والقوائم'!$B$5,"منقطع","ليس بعد"))</f>
        <v/>
      </c>
      <c r="I39" s="8" t="n"/>
      <c r="J39" s="12">
        <f>IF($I39="","",WORKDAY($I39+'الإعدادات والقوائم'!$B$6-1,1))</f>
        <v/>
      </c>
      <c r="K39" s="8" t="n"/>
      <c r="L39" s="12">
        <f>IF($I39="","",WORKDAY($I39+'الإعدادات والقوائم'!$B$7-1,1))</f>
        <v/>
      </c>
      <c r="M39" s="8" t="n"/>
      <c r="N39" s="8" t="n"/>
      <c r="O39" s="11">
        <f>IF(OR($N39="",$I39=""),"",IF(AND($M39&lt;&gt;"",$M39&lt;=$N39),"الرسالة 3",IF(AND($K39&lt;&gt;"",$K39&lt;=$N39),"الرسالة 2","الرسالة 1")))</f>
        <v/>
      </c>
      <c r="P39" s="5" t="n"/>
      <c r="Q39" s="5" t="n"/>
      <c r="R39" s="8" t="n"/>
      <c r="S39" s="9" t="n"/>
      <c r="T39" s="11">
        <f>IF(OR($A39="",$N39&lt;&gt;"",$Q39&lt;&gt;""),"",IF($I39="",IF($H39="منقطع","الرسالة 1",""),IF($K39="","الرسالة 2",IF($M39="","الرسالة 3","إغلاق"))))</f>
        <v/>
      </c>
      <c r="U39" s="12">
        <f>IF(OR($T39="",$T39="الرسالة 1"),"",IF($T39="الرسالة 2",$J39,IF($T39="الرسالة 3",$L39,$M39+'الإعدادات والقوائم'!$B$8)))</f>
        <v/>
      </c>
      <c r="V39" s="13">
        <f>IF($A39="","",IF($Q39="طلب عدم المراسلة","لا تراسله",IF($Q39&lt;&gt;"","مغلق",IF($N39&lt;&gt;"","تم الرد",IF($T39="الرسالة 1","للإرسال",IF($T39="","غير منقطع",IF($T39="إغلاق",IF(TODAY()&gt;=$U39,"أغلق الآن","بانتظار الموعد"),IF($U39&lt;TODAY(),"متأخرة",IF($U39=TODAY(),"مستحقة اليوم","بانتظار الموعد")))))))))</f>
        <v/>
      </c>
      <c r="W39" s="14" t="n"/>
    </row>
    <row r="40">
      <c r="A40" s="4" t="n"/>
      <c r="B40" s="5" t="n"/>
      <c r="C40" s="6" t="n"/>
      <c r="D40" s="7" t="n"/>
      <c r="E40" s="8" t="n"/>
      <c r="F40" s="9" t="n"/>
      <c r="G40" s="10">
        <f>IF($E40="","",TODAY()-MAX($E40,N($R40)))</f>
        <v/>
      </c>
      <c r="H40" s="11">
        <f>IF(OR($D40="",$G40=""),"",IF($G40&gt;=$D40*'الإعدادات والقوائم'!$B$5,"منقطع","ليس بعد"))</f>
        <v/>
      </c>
      <c r="I40" s="8" t="n"/>
      <c r="J40" s="12">
        <f>IF($I40="","",WORKDAY($I40+'الإعدادات والقوائم'!$B$6-1,1))</f>
        <v/>
      </c>
      <c r="K40" s="8" t="n"/>
      <c r="L40" s="12">
        <f>IF($I40="","",WORKDAY($I40+'الإعدادات والقوائم'!$B$7-1,1))</f>
        <v/>
      </c>
      <c r="M40" s="8" t="n"/>
      <c r="N40" s="8" t="n"/>
      <c r="O40" s="11">
        <f>IF(OR($N40="",$I40=""),"",IF(AND($M40&lt;&gt;"",$M40&lt;=$N40),"الرسالة 3",IF(AND($K40&lt;&gt;"",$K40&lt;=$N40),"الرسالة 2","الرسالة 1")))</f>
        <v/>
      </c>
      <c r="P40" s="5" t="n"/>
      <c r="Q40" s="5" t="n"/>
      <c r="R40" s="8" t="n"/>
      <c r="S40" s="9" t="n"/>
      <c r="T40" s="11">
        <f>IF(OR($A40="",$N40&lt;&gt;"",$Q40&lt;&gt;""),"",IF($I40="",IF($H40="منقطع","الرسالة 1",""),IF($K40="","الرسالة 2",IF($M40="","الرسالة 3","إغلاق"))))</f>
        <v/>
      </c>
      <c r="U40" s="12">
        <f>IF(OR($T40="",$T40="الرسالة 1"),"",IF($T40="الرسالة 2",$J40,IF($T40="الرسالة 3",$L40,$M40+'الإعدادات والقوائم'!$B$8)))</f>
        <v/>
      </c>
      <c r="V40" s="13">
        <f>IF($A40="","",IF($Q40="طلب عدم المراسلة","لا تراسله",IF($Q40&lt;&gt;"","مغلق",IF($N40&lt;&gt;"","تم الرد",IF($T40="الرسالة 1","للإرسال",IF($T40="","غير منقطع",IF($T40="إغلاق",IF(TODAY()&gt;=$U40,"أغلق الآن","بانتظار الموعد"),IF($U40&lt;TODAY(),"متأخرة",IF($U40=TODAY(),"مستحقة اليوم","بانتظار الموعد")))))))))</f>
        <v/>
      </c>
      <c r="W40" s="14" t="n"/>
    </row>
    <row r="41">
      <c r="A41" s="4" t="n"/>
      <c r="B41" s="5" t="n"/>
      <c r="C41" s="6" t="n"/>
      <c r="D41" s="7" t="n"/>
      <c r="E41" s="8" t="n"/>
      <c r="F41" s="9" t="n"/>
      <c r="G41" s="10">
        <f>IF($E41="","",TODAY()-MAX($E41,N($R41)))</f>
        <v/>
      </c>
      <c r="H41" s="11">
        <f>IF(OR($D41="",$G41=""),"",IF($G41&gt;=$D41*'الإعدادات والقوائم'!$B$5,"منقطع","ليس بعد"))</f>
        <v/>
      </c>
      <c r="I41" s="8" t="n"/>
      <c r="J41" s="12">
        <f>IF($I41="","",WORKDAY($I41+'الإعدادات والقوائم'!$B$6-1,1))</f>
        <v/>
      </c>
      <c r="K41" s="8" t="n"/>
      <c r="L41" s="12">
        <f>IF($I41="","",WORKDAY($I41+'الإعدادات والقوائم'!$B$7-1,1))</f>
        <v/>
      </c>
      <c r="M41" s="8" t="n"/>
      <c r="N41" s="8" t="n"/>
      <c r="O41" s="11">
        <f>IF(OR($N41="",$I41=""),"",IF(AND($M41&lt;&gt;"",$M41&lt;=$N41),"الرسالة 3",IF(AND($K41&lt;&gt;"",$K41&lt;=$N41),"الرسالة 2","الرسالة 1")))</f>
        <v/>
      </c>
      <c r="P41" s="5" t="n"/>
      <c r="Q41" s="5" t="n"/>
      <c r="R41" s="8" t="n"/>
      <c r="S41" s="9" t="n"/>
      <c r="T41" s="11">
        <f>IF(OR($A41="",$N41&lt;&gt;"",$Q41&lt;&gt;""),"",IF($I41="",IF($H41="منقطع","الرسالة 1",""),IF($K41="","الرسالة 2",IF($M41="","الرسالة 3","إغلاق"))))</f>
        <v/>
      </c>
      <c r="U41" s="12">
        <f>IF(OR($T41="",$T41="الرسالة 1"),"",IF($T41="الرسالة 2",$J41,IF($T41="الرسالة 3",$L41,$M41+'الإعدادات والقوائم'!$B$8)))</f>
        <v/>
      </c>
      <c r="V41" s="13">
        <f>IF($A41="","",IF($Q41="طلب عدم المراسلة","لا تراسله",IF($Q41&lt;&gt;"","مغلق",IF($N41&lt;&gt;"","تم الرد",IF($T41="الرسالة 1","للإرسال",IF($T41="","غير منقطع",IF($T41="إغلاق",IF(TODAY()&gt;=$U41,"أغلق الآن","بانتظار الموعد"),IF($U41&lt;TODAY(),"متأخرة",IF($U41=TODAY(),"مستحقة اليوم","بانتظار الموعد")))))))))</f>
        <v/>
      </c>
      <c r="W41" s="14" t="n"/>
    </row>
    <row r="42">
      <c r="A42" s="4" t="n"/>
      <c r="B42" s="5" t="n"/>
      <c r="C42" s="6" t="n"/>
      <c r="D42" s="7" t="n"/>
      <c r="E42" s="8" t="n"/>
      <c r="F42" s="9" t="n"/>
      <c r="G42" s="10">
        <f>IF($E42="","",TODAY()-MAX($E42,N($R42)))</f>
        <v/>
      </c>
      <c r="H42" s="11">
        <f>IF(OR($D42="",$G42=""),"",IF($G42&gt;=$D42*'الإعدادات والقوائم'!$B$5,"منقطع","ليس بعد"))</f>
        <v/>
      </c>
      <c r="I42" s="8" t="n"/>
      <c r="J42" s="12">
        <f>IF($I42="","",WORKDAY($I42+'الإعدادات والقوائم'!$B$6-1,1))</f>
        <v/>
      </c>
      <c r="K42" s="8" t="n"/>
      <c r="L42" s="12">
        <f>IF($I42="","",WORKDAY($I42+'الإعدادات والقوائم'!$B$7-1,1))</f>
        <v/>
      </c>
      <c r="M42" s="8" t="n"/>
      <c r="N42" s="8" t="n"/>
      <c r="O42" s="11">
        <f>IF(OR($N42="",$I42=""),"",IF(AND($M42&lt;&gt;"",$M42&lt;=$N42),"الرسالة 3",IF(AND($K42&lt;&gt;"",$K42&lt;=$N42),"الرسالة 2","الرسالة 1")))</f>
        <v/>
      </c>
      <c r="P42" s="5" t="n"/>
      <c r="Q42" s="5" t="n"/>
      <c r="R42" s="8" t="n"/>
      <c r="S42" s="9" t="n"/>
      <c r="T42" s="11">
        <f>IF(OR($A42="",$N42&lt;&gt;"",$Q42&lt;&gt;""),"",IF($I42="",IF($H42="منقطع","الرسالة 1",""),IF($K42="","الرسالة 2",IF($M42="","الرسالة 3","إغلاق"))))</f>
        <v/>
      </c>
      <c r="U42" s="12">
        <f>IF(OR($T42="",$T42="الرسالة 1"),"",IF($T42="الرسالة 2",$J42,IF($T42="الرسالة 3",$L42,$M42+'الإعدادات والقوائم'!$B$8)))</f>
        <v/>
      </c>
      <c r="V42" s="13">
        <f>IF($A42="","",IF($Q42="طلب عدم المراسلة","لا تراسله",IF($Q42&lt;&gt;"","مغلق",IF($N42&lt;&gt;"","تم الرد",IF($T42="الرسالة 1","للإرسال",IF($T42="","غير منقطع",IF($T42="إغلاق",IF(TODAY()&gt;=$U42,"أغلق الآن","بانتظار الموعد"),IF($U42&lt;TODAY(),"متأخرة",IF($U42=TODAY(),"مستحقة اليوم","بانتظار الموعد")))))))))</f>
        <v/>
      </c>
      <c r="W42" s="14" t="n"/>
    </row>
    <row r="43">
      <c r="A43" s="4" t="n"/>
      <c r="B43" s="5" t="n"/>
      <c r="C43" s="6" t="n"/>
      <c r="D43" s="7" t="n"/>
      <c r="E43" s="8" t="n"/>
      <c r="F43" s="9" t="n"/>
      <c r="G43" s="10">
        <f>IF($E43="","",TODAY()-MAX($E43,N($R43)))</f>
        <v/>
      </c>
      <c r="H43" s="11">
        <f>IF(OR($D43="",$G43=""),"",IF($G43&gt;=$D43*'الإعدادات والقوائم'!$B$5,"منقطع","ليس بعد"))</f>
        <v/>
      </c>
      <c r="I43" s="8" t="n"/>
      <c r="J43" s="12">
        <f>IF($I43="","",WORKDAY($I43+'الإعدادات والقوائم'!$B$6-1,1))</f>
        <v/>
      </c>
      <c r="K43" s="8" t="n"/>
      <c r="L43" s="12">
        <f>IF($I43="","",WORKDAY($I43+'الإعدادات والقوائم'!$B$7-1,1))</f>
        <v/>
      </c>
      <c r="M43" s="8" t="n"/>
      <c r="N43" s="8" t="n"/>
      <c r="O43" s="11">
        <f>IF(OR($N43="",$I43=""),"",IF(AND($M43&lt;&gt;"",$M43&lt;=$N43),"الرسالة 3",IF(AND($K43&lt;&gt;"",$K43&lt;=$N43),"الرسالة 2","الرسالة 1")))</f>
        <v/>
      </c>
      <c r="P43" s="5" t="n"/>
      <c r="Q43" s="5" t="n"/>
      <c r="R43" s="8" t="n"/>
      <c r="S43" s="9" t="n"/>
      <c r="T43" s="11">
        <f>IF(OR($A43="",$N43&lt;&gt;"",$Q43&lt;&gt;""),"",IF($I43="",IF($H43="منقطع","الرسالة 1",""),IF($K43="","الرسالة 2",IF($M43="","الرسالة 3","إغلاق"))))</f>
        <v/>
      </c>
      <c r="U43" s="12">
        <f>IF(OR($T43="",$T43="الرسالة 1"),"",IF($T43="الرسالة 2",$J43,IF($T43="الرسالة 3",$L43,$M43+'الإعدادات والقوائم'!$B$8)))</f>
        <v/>
      </c>
      <c r="V43" s="13">
        <f>IF($A43="","",IF($Q43="طلب عدم المراسلة","لا تراسله",IF($Q43&lt;&gt;"","مغلق",IF($N43&lt;&gt;"","تم الرد",IF($T43="الرسالة 1","للإرسال",IF($T43="","غير منقطع",IF($T43="إغلاق",IF(TODAY()&gt;=$U43,"أغلق الآن","بانتظار الموعد"),IF($U43&lt;TODAY(),"متأخرة",IF($U43=TODAY(),"مستحقة اليوم","بانتظار الموعد")))))))))</f>
        <v/>
      </c>
      <c r="W43" s="14" t="n"/>
    </row>
    <row r="44">
      <c r="A44" s="4" t="n"/>
      <c r="B44" s="5" t="n"/>
      <c r="C44" s="6" t="n"/>
      <c r="D44" s="7" t="n"/>
      <c r="E44" s="8" t="n"/>
      <c r="F44" s="9" t="n"/>
      <c r="G44" s="10">
        <f>IF($E44="","",TODAY()-MAX($E44,N($R44)))</f>
        <v/>
      </c>
      <c r="H44" s="11">
        <f>IF(OR($D44="",$G44=""),"",IF($G44&gt;=$D44*'الإعدادات والقوائم'!$B$5,"منقطع","ليس بعد"))</f>
        <v/>
      </c>
      <c r="I44" s="8" t="n"/>
      <c r="J44" s="12">
        <f>IF($I44="","",WORKDAY($I44+'الإعدادات والقوائم'!$B$6-1,1))</f>
        <v/>
      </c>
      <c r="K44" s="8" t="n"/>
      <c r="L44" s="12">
        <f>IF($I44="","",WORKDAY($I44+'الإعدادات والقوائم'!$B$7-1,1))</f>
        <v/>
      </c>
      <c r="M44" s="8" t="n"/>
      <c r="N44" s="8" t="n"/>
      <c r="O44" s="11">
        <f>IF(OR($N44="",$I44=""),"",IF(AND($M44&lt;&gt;"",$M44&lt;=$N44),"الرسالة 3",IF(AND($K44&lt;&gt;"",$K44&lt;=$N44),"الرسالة 2","الرسالة 1")))</f>
        <v/>
      </c>
      <c r="P44" s="5" t="n"/>
      <c r="Q44" s="5" t="n"/>
      <c r="R44" s="8" t="n"/>
      <c r="S44" s="9" t="n"/>
      <c r="T44" s="11">
        <f>IF(OR($A44="",$N44&lt;&gt;"",$Q44&lt;&gt;""),"",IF($I44="",IF($H44="منقطع","الرسالة 1",""),IF($K44="","الرسالة 2",IF($M44="","الرسالة 3","إغلاق"))))</f>
        <v/>
      </c>
      <c r="U44" s="12">
        <f>IF(OR($T44="",$T44="الرسالة 1"),"",IF($T44="الرسالة 2",$J44,IF($T44="الرسالة 3",$L44,$M44+'الإعدادات والقوائم'!$B$8)))</f>
        <v/>
      </c>
      <c r="V44" s="13">
        <f>IF($A44="","",IF($Q44="طلب عدم المراسلة","لا تراسله",IF($Q44&lt;&gt;"","مغلق",IF($N44&lt;&gt;"","تم الرد",IF($T44="الرسالة 1","للإرسال",IF($T44="","غير منقطع",IF($T44="إغلاق",IF(TODAY()&gt;=$U44,"أغلق الآن","بانتظار الموعد"),IF($U44&lt;TODAY(),"متأخرة",IF($U44=TODAY(),"مستحقة اليوم","بانتظار الموعد")))))))))</f>
        <v/>
      </c>
      <c r="W44" s="14" t="n"/>
    </row>
    <row r="45">
      <c r="A45" s="4" t="n"/>
      <c r="B45" s="5" t="n"/>
      <c r="C45" s="6" t="n"/>
      <c r="D45" s="7" t="n"/>
      <c r="E45" s="8" t="n"/>
      <c r="F45" s="9" t="n"/>
      <c r="G45" s="10">
        <f>IF($E45="","",TODAY()-MAX($E45,N($R45)))</f>
        <v/>
      </c>
      <c r="H45" s="11">
        <f>IF(OR($D45="",$G45=""),"",IF($G45&gt;=$D45*'الإعدادات والقوائم'!$B$5,"منقطع","ليس بعد"))</f>
        <v/>
      </c>
      <c r="I45" s="8" t="n"/>
      <c r="J45" s="12">
        <f>IF($I45="","",WORKDAY($I45+'الإعدادات والقوائم'!$B$6-1,1))</f>
        <v/>
      </c>
      <c r="K45" s="8" t="n"/>
      <c r="L45" s="12">
        <f>IF($I45="","",WORKDAY($I45+'الإعدادات والقوائم'!$B$7-1,1))</f>
        <v/>
      </c>
      <c r="M45" s="8" t="n"/>
      <c r="N45" s="8" t="n"/>
      <c r="O45" s="11">
        <f>IF(OR($N45="",$I45=""),"",IF(AND($M45&lt;&gt;"",$M45&lt;=$N45),"الرسالة 3",IF(AND($K45&lt;&gt;"",$K45&lt;=$N45),"الرسالة 2","الرسالة 1")))</f>
        <v/>
      </c>
      <c r="P45" s="5" t="n"/>
      <c r="Q45" s="5" t="n"/>
      <c r="R45" s="8" t="n"/>
      <c r="S45" s="9" t="n"/>
      <c r="T45" s="11">
        <f>IF(OR($A45="",$N45&lt;&gt;"",$Q45&lt;&gt;""),"",IF($I45="",IF($H45="منقطع","الرسالة 1",""),IF($K45="","الرسالة 2",IF($M45="","الرسالة 3","إغلاق"))))</f>
        <v/>
      </c>
      <c r="U45" s="12">
        <f>IF(OR($T45="",$T45="الرسالة 1"),"",IF($T45="الرسالة 2",$J45,IF($T45="الرسالة 3",$L45,$M45+'الإعدادات والقوائم'!$B$8)))</f>
        <v/>
      </c>
      <c r="V45" s="13">
        <f>IF($A45="","",IF($Q45="طلب عدم المراسلة","لا تراسله",IF($Q45&lt;&gt;"","مغلق",IF($N45&lt;&gt;"","تم الرد",IF($T45="الرسالة 1","للإرسال",IF($T45="","غير منقطع",IF($T45="إغلاق",IF(TODAY()&gt;=$U45,"أغلق الآن","بانتظار الموعد"),IF($U45&lt;TODAY(),"متأخرة",IF($U45=TODAY(),"مستحقة اليوم","بانتظار الموعد")))))))))</f>
        <v/>
      </c>
      <c r="W45" s="14" t="n"/>
    </row>
    <row r="46">
      <c r="A46" s="4" t="n"/>
      <c r="B46" s="5" t="n"/>
      <c r="C46" s="6" t="n"/>
      <c r="D46" s="7" t="n"/>
      <c r="E46" s="8" t="n"/>
      <c r="F46" s="9" t="n"/>
      <c r="G46" s="10">
        <f>IF($E46="","",TODAY()-MAX($E46,N($R46)))</f>
        <v/>
      </c>
      <c r="H46" s="11">
        <f>IF(OR($D46="",$G46=""),"",IF($G46&gt;=$D46*'الإعدادات والقوائم'!$B$5,"منقطع","ليس بعد"))</f>
        <v/>
      </c>
      <c r="I46" s="8" t="n"/>
      <c r="J46" s="12">
        <f>IF($I46="","",WORKDAY($I46+'الإعدادات والقوائم'!$B$6-1,1))</f>
        <v/>
      </c>
      <c r="K46" s="8" t="n"/>
      <c r="L46" s="12">
        <f>IF($I46="","",WORKDAY($I46+'الإعدادات والقوائم'!$B$7-1,1))</f>
        <v/>
      </c>
      <c r="M46" s="8" t="n"/>
      <c r="N46" s="8" t="n"/>
      <c r="O46" s="11">
        <f>IF(OR($N46="",$I46=""),"",IF(AND($M46&lt;&gt;"",$M46&lt;=$N46),"الرسالة 3",IF(AND($K46&lt;&gt;"",$K46&lt;=$N46),"الرسالة 2","الرسالة 1")))</f>
        <v/>
      </c>
      <c r="P46" s="5" t="n"/>
      <c r="Q46" s="5" t="n"/>
      <c r="R46" s="8" t="n"/>
      <c r="S46" s="9" t="n"/>
      <c r="T46" s="11">
        <f>IF(OR($A46="",$N46&lt;&gt;"",$Q46&lt;&gt;""),"",IF($I46="",IF($H46="منقطع","الرسالة 1",""),IF($K46="","الرسالة 2",IF($M46="","الرسالة 3","إغلاق"))))</f>
        <v/>
      </c>
      <c r="U46" s="12">
        <f>IF(OR($T46="",$T46="الرسالة 1"),"",IF($T46="الرسالة 2",$J46,IF($T46="الرسالة 3",$L46,$M46+'الإعدادات والقوائم'!$B$8)))</f>
        <v/>
      </c>
      <c r="V46" s="13">
        <f>IF($A46="","",IF($Q46="طلب عدم المراسلة","لا تراسله",IF($Q46&lt;&gt;"","مغلق",IF($N46&lt;&gt;"","تم الرد",IF($T46="الرسالة 1","للإرسال",IF($T46="","غير منقطع",IF($T46="إغلاق",IF(TODAY()&gt;=$U46,"أغلق الآن","بانتظار الموعد"),IF($U46&lt;TODAY(),"متأخرة",IF($U46=TODAY(),"مستحقة اليوم","بانتظار الموعد")))))))))</f>
        <v/>
      </c>
      <c r="W46" s="14" t="n"/>
    </row>
    <row r="47">
      <c r="A47" s="4" t="n"/>
      <c r="B47" s="5" t="n"/>
      <c r="C47" s="6" t="n"/>
      <c r="D47" s="7" t="n"/>
      <c r="E47" s="8" t="n"/>
      <c r="F47" s="9" t="n"/>
      <c r="G47" s="10">
        <f>IF($E47="","",TODAY()-MAX($E47,N($R47)))</f>
        <v/>
      </c>
      <c r="H47" s="11">
        <f>IF(OR($D47="",$G47=""),"",IF($G47&gt;=$D47*'الإعدادات والقوائم'!$B$5,"منقطع","ليس بعد"))</f>
        <v/>
      </c>
      <c r="I47" s="8" t="n"/>
      <c r="J47" s="12">
        <f>IF($I47="","",WORKDAY($I47+'الإعدادات والقوائم'!$B$6-1,1))</f>
        <v/>
      </c>
      <c r="K47" s="8" t="n"/>
      <c r="L47" s="12">
        <f>IF($I47="","",WORKDAY($I47+'الإعدادات والقوائم'!$B$7-1,1))</f>
        <v/>
      </c>
      <c r="M47" s="8" t="n"/>
      <c r="N47" s="8" t="n"/>
      <c r="O47" s="11">
        <f>IF(OR($N47="",$I47=""),"",IF(AND($M47&lt;&gt;"",$M47&lt;=$N47),"الرسالة 3",IF(AND($K47&lt;&gt;"",$K47&lt;=$N47),"الرسالة 2","الرسالة 1")))</f>
        <v/>
      </c>
      <c r="P47" s="5" t="n"/>
      <c r="Q47" s="5" t="n"/>
      <c r="R47" s="8" t="n"/>
      <c r="S47" s="9" t="n"/>
      <c r="T47" s="11">
        <f>IF(OR($A47="",$N47&lt;&gt;"",$Q47&lt;&gt;""),"",IF($I47="",IF($H47="منقطع","الرسالة 1",""),IF($K47="","الرسالة 2",IF($M47="","الرسالة 3","إغلاق"))))</f>
        <v/>
      </c>
      <c r="U47" s="12">
        <f>IF(OR($T47="",$T47="الرسالة 1"),"",IF($T47="الرسالة 2",$J47,IF($T47="الرسالة 3",$L47,$M47+'الإعدادات والقوائم'!$B$8)))</f>
        <v/>
      </c>
      <c r="V47" s="13">
        <f>IF($A47="","",IF($Q47="طلب عدم المراسلة","لا تراسله",IF($Q47&lt;&gt;"","مغلق",IF($N47&lt;&gt;"","تم الرد",IF($T47="الرسالة 1","للإرسال",IF($T47="","غير منقطع",IF($T47="إغلاق",IF(TODAY()&gt;=$U47,"أغلق الآن","بانتظار الموعد"),IF($U47&lt;TODAY(),"متأخرة",IF($U47=TODAY(),"مستحقة اليوم","بانتظار الموعد")))))))))</f>
        <v/>
      </c>
      <c r="W47" s="14" t="n"/>
    </row>
    <row r="48">
      <c r="A48" s="4" t="n"/>
      <c r="B48" s="5" t="n"/>
      <c r="C48" s="6" t="n"/>
      <c r="D48" s="7" t="n"/>
      <c r="E48" s="8" t="n"/>
      <c r="F48" s="9" t="n"/>
      <c r="G48" s="10">
        <f>IF($E48="","",TODAY()-MAX($E48,N($R48)))</f>
        <v/>
      </c>
      <c r="H48" s="11">
        <f>IF(OR($D48="",$G48=""),"",IF($G48&gt;=$D48*'الإعدادات والقوائم'!$B$5,"منقطع","ليس بعد"))</f>
        <v/>
      </c>
      <c r="I48" s="8" t="n"/>
      <c r="J48" s="12">
        <f>IF($I48="","",WORKDAY($I48+'الإعدادات والقوائم'!$B$6-1,1))</f>
        <v/>
      </c>
      <c r="K48" s="8" t="n"/>
      <c r="L48" s="12">
        <f>IF($I48="","",WORKDAY($I48+'الإعدادات والقوائم'!$B$7-1,1))</f>
        <v/>
      </c>
      <c r="M48" s="8" t="n"/>
      <c r="N48" s="8" t="n"/>
      <c r="O48" s="11">
        <f>IF(OR($N48="",$I48=""),"",IF(AND($M48&lt;&gt;"",$M48&lt;=$N48),"الرسالة 3",IF(AND($K48&lt;&gt;"",$K48&lt;=$N48),"الرسالة 2","الرسالة 1")))</f>
        <v/>
      </c>
      <c r="P48" s="5" t="n"/>
      <c r="Q48" s="5" t="n"/>
      <c r="R48" s="8" t="n"/>
      <c r="S48" s="9" t="n"/>
      <c r="T48" s="11">
        <f>IF(OR($A48="",$N48&lt;&gt;"",$Q48&lt;&gt;""),"",IF($I48="",IF($H48="منقطع","الرسالة 1",""),IF($K48="","الرسالة 2",IF($M48="","الرسالة 3","إغلاق"))))</f>
        <v/>
      </c>
      <c r="U48" s="12">
        <f>IF(OR($T48="",$T48="الرسالة 1"),"",IF($T48="الرسالة 2",$J48,IF($T48="الرسالة 3",$L48,$M48+'الإعدادات والقوائم'!$B$8)))</f>
        <v/>
      </c>
      <c r="V48" s="13">
        <f>IF($A48="","",IF($Q48="طلب عدم المراسلة","لا تراسله",IF($Q48&lt;&gt;"","مغلق",IF($N48&lt;&gt;"","تم الرد",IF($T48="الرسالة 1","للإرسال",IF($T48="","غير منقطع",IF($T48="إغلاق",IF(TODAY()&gt;=$U48,"أغلق الآن","بانتظار الموعد"),IF($U48&lt;TODAY(),"متأخرة",IF($U48=TODAY(),"مستحقة اليوم","بانتظار الموعد")))))))))</f>
        <v/>
      </c>
      <c r="W48" s="14" t="n"/>
    </row>
    <row r="49">
      <c r="A49" s="4" t="n"/>
      <c r="B49" s="5" t="n"/>
      <c r="C49" s="6" t="n"/>
      <c r="D49" s="7" t="n"/>
      <c r="E49" s="8" t="n"/>
      <c r="F49" s="9" t="n"/>
      <c r="G49" s="10">
        <f>IF($E49="","",TODAY()-MAX($E49,N($R49)))</f>
        <v/>
      </c>
      <c r="H49" s="11">
        <f>IF(OR($D49="",$G49=""),"",IF($G49&gt;=$D49*'الإعدادات والقوائم'!$B$5,"منقطع","ليس بعد"))</f>
        <v/>
      </c>
      <c r="I49" s="8" t="n"/>
      <c r="J49" s="12">
        <f>IF($I49="","",WORKDAY($I49+'الإعدادات والقوائم'!$B$6-1,1))</f>
        <v/>
      </c>
      <c r="K49" s="8" t="n"/>
      <c r="L49" s="12">
        <f>IF($I49="","",WORKDAY($I49+'الإعدادات والقوائم'!$B$7-1,1))</f>
        <v/>
      </c>
      <c r="M49" s="8" t="n"/>
      <c r="N49" s="8" t="n"/>
      <c r="O49" s="11">
        <f>IF(OR($N49="",$I49=""),"",IF(AND($M49&lt;&gt;"",$M49&lt;=$N49),"الرسالة 3",IF(AND($K49&lt;&gt;"",$K49&lt;=$N49),"الرسالة 2","الرسالة 1")))</f>
        <v/>
      </c>
      <c r="P49" s="5" t="n"/>
      <c r="Q49" s="5" t="n"/>
      <c r="R49" s="8" t="n"/>
      <c r="S49" s="9" t="n"/>
      <c r="T49" s="11">
        <f>IF(OR($A49="",$N49&lt;&gt;"",$Q49&lt;&gt;""),"",IF($I49="",IF($H49="منقطع","الرسالة 1",""),IF($K49="","الرسالة 2",IF($M49="","الرسالة 3","إغلاق"))))</f>
        <v/>
      </c>
      <c r="U49" s="12">
        <f>IF(OR($T49="",$T49="الرسالة 1"),"",IF($T49="الرسالة 2",$J49,IF($T49="الرسالة 3",$L49,$M49+'الإعدادات والقوائم'!$B$8)))</f>
        <v/>
      </c>
      <c r="V49" s="13">
        <f>IF($A49="","",IF($Q49="طلب عدم المراسلة","لا تراسله",IF($Q49&lt;&gt;"","مغلق",IF($N49&lt;&gt;"","تم الرد",IF($T49="الرسالة 1","للإرسال",IF($T49="","غير منقطع",IF($T49="إغلاق",IF(TODAY()&gt;=$U49,"أغلق الآن","بانتظار الموعد"),IF($U49&lt;TODAY(),"متأخرة",IF($U49=TODAY(),"مستحقة اليوم","بانتظار الموعد")))))))))</f>
        <v/>
      </c>
      <c r="W49" s="14" t="n"/>
    </row>
    <row r="50">
      <c r="A50" s="4" t="n"/>
      <c r="B50" s="5" t="n"/>
      <c r="C50" s="6" t="n"/>
      <c r="D50" s="7" t="n"/>
      <c r="E50" s="8" t="n"/>
      <c r="F50" s="9" t="n"/>
      <c r="G50" s="10">
        <f>IF($E50="","",TODAY()-MAX($E50,N($R50)))</f>
        <v/>
      </c>
      <c r="H50" s="11">
        <f>IF(OR($D50="",$G50=""),"",IF($G50&gt;=$D50*'الإعدادات والقوائم'!$B$5,"منقطع","ليس بعد"))</f>
        <v/>
      </c>
      <c r="I50" s="8" t="n"/>
      <c r="J50" s="12">
        <f>IF($I50="","",WORKDAY($I50+'الإعدادات والقوائم'!$B$6-1,1))</f>
        <v/>
      </c>
      <c r="K50" s="8" t="n"/>
      <c r="L50" s="12">
        <f>IF($I50="","",WORKDAY($I50+'الإعدادات والقوائم'!$B$7-1,1))</f>
        <v/>
      </c>
      <c r="M50" s="8" t="n"/>
      <c r="N50" s="8" t="n"/>
      <c r="O50" s="11">
        <f>IF(OR($N50="",$I50=""),"",IF(AND($M50&lt;&gt;"",$M50&lt;=$N50),"الرسالة 3",IF(AND($K50&lt;&gt;"",$K50&lt;=$N50),"الرسالة 2","الرسالة 1")))</f>
        <v/>
      </c>
      <c r="P50" s="5" t="n"/>
      <c r="Q50" s="5" t="n"/>
      <c r="R50" s="8" t="n"/>
      <c r="S50" s="9" t="n"/>
      <c r="T50" s="11">
        <f>IF(OR($A50="",$N50&lt;&gt;"",$Q50&lt;&gt;""),"",IF($I50="",IF($H50="منقطع","الرسالة 1",""),IF($K50="","الرسالة 2",IF($M50="","الرسالة 3","إغلاق"))))</f>
        <v/>
      </c>
      <c r="U50" s="12">
        <f>IF(OR($T50="",$T50="الرسالة 1"),"",IF($T50="الرسالة 2",$J50,IF($T50="الرسالة 3",$L50,$M50+'الإعدادات والقوائم'!$B$8)))</f>
        <v/>
      </c>
      <c r="V50" s="13">
        <f>IF($A50="","",IF($Q50="طلب عدم المراسلة","لا تراسله",IF($Q50&lt;&gt;"","مغلق",IF($N50&lt;&gt;"","تم الرد",IF($T50="الرسالة 1","للإرسال",IF($T50="","غير منقطع",IF($T50="إغلاق",IF(TODAY()&gt;=$U50,"أغلق الآن","بانتظار الموعد"),IF($U50&lt;TODAY(),"متأخرة",IF($U50=TODAY(),"مستحقة اليوم","بانتظار الموعد")))))))))</f>
        <v/>
      </c>
      <c r="W50" s="14" t="n"/>
    </row>
    <row r="51">
      <c r="A51" s="4" t="n"/>
      <c r="B51" s="5" t="n"/>
      <c r="C51" s="6" t="n"/>
      <c r="D51" s="7" t="n"/>
      <c r="E51" s="8" t="n"/>
      <c r="F51" s="9" t="n"/>
      <c r="G51" s="10">
        <f>IF($E51="","",TODAY()-MAX($E51,N($R51)))</f>
        <v/>
      </c>
      <c r="H51" s="11">
        <f>IF(OR($D51="",$G51=""),"",IF($G51&gt;=$D51*'الإعدادات والقوائم'!$B$5,"منقطع","ليس بعد"))</f>
        <v/>
      </c>
      <c r="I51" s="8" t="n"/>
      <c r="J51" s="12">
        <f>IF($I51="","",WORKDAY($I51+'الإعدادات والقوائم'!$B$6-1,1))</f>
        <v/>
      </c>
      <c r="K51" s="8" t="n"/>
      <c r="L51" s="12">
        <f>IF($I51="","",WORKDAY($I51+'الإعدادات والقوائم'!$B$7-1,1))</f>
        <v/>
      </c>
      <c r="M51" s="8" t="n"/>
      <c r="N51" s="8" t="n"/>
      <c r="O51" s="11">
        <f>IF(OR($N51="",$I51=""),"",IF(AND($M51&lt;&gt;"",$M51&lt;=$N51),"الرسالة 3",IF(AND($K51&lt;&gt;"",$K51&lt;=$N51),"الرسالة 2","الرسالة 1")))</f>
        <v/>
      </c>
      <c r="P51" s="5" t="n"/>
      <c r="Q51" s="5" t="n"/>
      <c r="R51" s="8" t="n"/>
      <c r="S51" s="9" t="n"/>
      <c r="T51" s="11">
        <f>IF(OR($A51="",$N51&lt;&gt;"",$Q51&lt;&gt;""),"",IF($I51="",IF($H51="منقطع","الرسالة 1",""),IF($K51="","الرسالة 2",IF($M51="","الرسالة 3","إغلاق"))))</f>
        <v/>
      </c>
      <c r="U51" s="12">
        <f>IF(OR($T51="",$T51="الرسالة 1"),"",IF($T51="الرسالة 2",$J51,IF($T51="الرسالة 3",$L51,$M51+'الإعدادات والقوائم'!$B$8)))</f>
        <v/>
      </c>
      <c r="V51" s="13">
        <f>IF($A51="","",IF($Q51="طلب عدم المراسلة","لا تراسله",IF($Q51&lt;&gt;"","مغلق",IF($N51&lt;&gt;"","تم الرد",IF($T51="الرسالة 1","للإرسال",IF($T51="","غير منقطع",IF($T51="إغلاق",IF(TODAY()&gt;=$U51,"أغلق الآن","بانتظار الموعد"),IF($U51&lt;TODAY(),"متأخرة",IF($U51=TODAY(),"مستحقة اليوم","بانتظار الموعد")))))))))</f>
        <v/>
      </c>
      <c r="W51" s="14" t="n"/>
    </row>
    <row r="52">
      <c r="A52" s="4" t="n"/>
      <c r="B52" s="5" t="n"/>
      <c r="C52" s="6" t="n"/>
      <c r="D52" s="7" t="n"/>
      <c r="E52" s="8" t="n"/>
      <c r="F52" s="9" t="n"/>
      <c r="G52" s="10">
        <f>IF($E52="","",TODAY()-MAX($E52,N($R52)))</f>
        <v/>
      </c>
      <c r="H52" s="11">
        <f>IF(OR($D52="",$G52=""),"",IF($G52&gt;=$D52*'الإعدادات والقوائم'!$B$5,"منقطع","ليس بعد"))</f>
        <v/>
      </c>
      <c r="I52" s="8" t="n"/>
      <c r="J52" s="12">
        <f>IF($I52="","",WORKDAY($I52+'الإعدادات والقوائم'!$B$6-1,1))</f>
        <v/>
      </c>
      <c r="K52" s="8" t="n"/>
      <c r="L52" s="12">
        <f>IF($I52="","",WORKDAY($I52+'الإعدادات والقوائم'!$B$7-1,1))</f>
        <v/>
      </c>
      <c r="M52" s="8" t="n"/>
      <c r="N52" s="8" t="n"/>
      <c r="O52" s="11">
        <f>IF(OR($N52="",$I52=""),"",IF(AND($M52&lt;&gt;"",$M52&lt;=$N52),"الرسالة 3",IF(AND($K52&lt;&gt;"",$K52&lt;=$N52),"الرسالة 2","الرسالة 1")))</f>
        <v/>
      </c>
      <c r="P52" s="5" t="n"/>
      <c r="Q52" s="5" t="n"/>
      <c r="R52" s="8" t="n"/>
      <c r="S52" s="9" t="n"/>
      <c r="T52" s="11">
        <f>IF(OR($A52="",$N52&lt;&gt;"",$Q52&lt;&gt;""),"",IF($I52="",IF($H52="منقطع","الرسالة 1",""),IF($K52="","الرسالة 2",IF($M52="","الرسالة 3","إغلاق"))))</f>
        <v/>
      </c>
      <c r="U52" s="12">
        <f>IF(OR($T52="",$T52="الرسالة 1"),"",IF($T52="الرسالة 2",$J52,IF($T52="الرسالة 3",$L52,$M52+'الإعدادات والقوائم'!$B$8)))</f>
        <v/>
      </c>
      <c r="V52" s="13">
        <f>IF($A52="","",IF($Q52="طلب عدم المراسلة","لا تراسله",IF($Q52&lt;&gt;"","مغلق",IF($N52&lt;&gt;"","تم الرد",IF($T52="الرسالة 1","للإرسال",IF($T52="","غير منقطع",IF($T52="إغلاق",IF(TODAY()&gt;=$U52,"أغلق الآن","بانتظار الموعد"),IF($U52&lt;TODAY(),"متأخرة",IF($U52=TODAY(),"مستحقة اليوم","بانتظار الموعد")))))))))</f>
        <v/>
      </c>
      <c r="W52" s="14" t="n"/>
    </row>
    <row r="53">
      <c r="A53" s="4" t="n"/>
      <c r="B53" s="5" t="n"/>
      <c r="C53" s="6" t="n"/>
      <c r="D53" s="7" t="n"/>
      <c r="E53" s="8" t="n"/>
      <c r="F53" s="9" t="n"/>
      <c r="G53" s="10">
        <f>IF($E53="","",TODAY()-MAX($E53,N($R53)))</f>
        <v/>
      </c>
      <c r="H53" s="11">
        <f>IF(OR($D53="",$G53=""),"",IF($G53&gt;=$D53*'الإعدادات والقوائم'!$B$5,"منقطع","ليس بعد"))</f>
        <v/>
      </c>
      <c r="I53" s="8" t="n"/>
      <c r="J53" s="12">
        <f>IF($I53="","",WORKDAY($I53+'الإعدادات والقوائم'!$B$6-1,1))</f>
        <v/>
      </c>
      <c r="K53" s="8" t="n"/>
      <c r="L53" s="12">
        <f>IF($I53="","",WORKDAY($I53+'الإعدادات والقوائم'!$B$7-1,1))</f>
        <v/>
      </c>
      <c r="M53" s="8" t="n"/>
      <c r="N53" s="8" t="n"/>
      <c r="O53" s="11">
        <f>IF(OR($N53="",$I53=""),"",IF(AND($M53&lt;&gt;"",$M53&lt;=$N53),"الرسالة 3",IF(AND($K53&lt;&gt;"",$K53&lt;=$N53),"الرسالة 2","الرسالة 1")))</f>
        <v/>
      </c>
      <c r="P53" s="5" t="n"/>
      <c r="Q53" s="5" t="n"/>
      <c r="R53" s="8" t="n"/>
      <c r="S53" s="9" t="n"/>
      <c r="T53" s="11">
        <f>IF(OR($A53="",$N53&lt;&gt;"",$Q53&lt;&gt;""),"",IF($I53="",IF($H53="منقطع","الرسالة 1",""),IF($K53="","الرسالة 2",IF($M53="","الرسالة 3","إغلاق"))))</f>
        <v/>
      </c>
      <c r="U53" s="12">
        <f>IF(OR($T53="",$T53="الرسالة 1"),"",IF($T53="الرسالة 2",$J53,IF($T53="الرسالة 3",$L53,$M53+'الإعدادات والقوائم'!$B$8)))</f>
        <v/>
      </c>
      <c r="V53" s="13">
        <f>IF($A53="","",IF($Q53="طلب عدم المراسلة","لا تراسله",IF($Q53&lt;&gt;"","مغلق",IF($N53&lt;&gt;"","تم الرد",IF($T53="الرسالة 1","للإرسال",IF($T53="","غير منقطع",IF($T53="إغلاق",IF(TODAY()&gt;=$U53,"أغلق الآن","بانتظار الموعد"),IF($U53&lt;TODAY(),"متأخرة",IF($U53=TODAY(),"مستحقة اليوم","بانتظار الموعد")))))))))</f>
        <v/>
      </c>
      <c r="W53" s="14" t="n"/>
    </row>
    <row r="54">
      <c r="A54" s="4" t="n"/>
      <c r="B54" s="5" t="n"/>
      <c r="C54" s="6" t="n"/>
      <c r="D54" s="7" t="n"/>
      <c r="E54" s="8" t="n"/>
      <c r="F54" s="9" t="n"/>
      <c r="G54" s="10">
        <f>IF($E54="","",TODAY()-MAX($E54,N($R54)))</f>
        <v/>
      </c>
      <c r="H54" s="11">
        <f>IF(OR($D54="",$G54=""),"",IF($G54&gt;=$D54*'الإعدادات والقوائم'!$B$5,"منقطع","ليس بعد"))</f>
        <v/>
      </c>
      <c r="I54" s="8" t="n"/>
      <c r="J54" s="12">
        <f>IF($I54="","",WORKDAY($I54+'الإعدادات والقوائم'!$B$6-1,1))</f>
        <v/>
      </c>
      <c r="K54" s="8" t="n"/>
      <c r="L54" s="12">
        <f>IF($I54="","",WORKDAY($I54+'الإعدادات والقوائم'!$B$7-1,1))</f>
        <v/>
      </c>
      <c r="M54" s="8" t="n"/>
      <c r="N54" s="8" t="n"/>
      <c r="O54" s="11">
        <f>IF(OR($N54="",$I54=""),"",IF(AND($M54&lt;&gt;"",$M54&lt;=$N54),"الرسالة 3",IF(AND($K54&lt;&gt;"",$K54&lt;=$N54),"الرسالة 2","الرسالة 1")))</f>
        <v/>
      </c>
      <c r="P54" s="5" t="n"/>
      <c r="Q54" s="5" t="n"/>
      <c r="R54" s="8" t="n"/>
      <c r="S54" s="9" t="n"/>
      <c r="T54" s="11">
        <f>IF(OR($A54="",$N54&lt;&gt;"",$Q54&lt;&gt;""),"",IF($I54="",IF($H54="منقطع","الرسالة 1",""),IF($K54="","الرسالة 2",IF($M54="","الرسالة 3","إغلاق"))))</f>
        <v/>
      </c>
      <c r="U54" s="12">
        <f>IF(OR($T54="",$T54="الرسالة 1"),"",IF($T54="الرسالة 2",$J54,IF($T54="الرسالة 3",$L54,$M54+'الإعدادات والقوائم'!$B$8)))</f>
        <v/>
      </c>
      <c r="V54" s="13">
        <f>IF($A54="","",IF($Q54="طلب عدم المراسلة","لا تراسله",IF($Q54&lt;&gt;"","مغلق",IF($N54&lt;&gt;"","تم الرد",IF($T54="الرسالة 1","للإرسال",IF($T54="","غير منقطع",IF($T54="إغلاق",IF(TODAY()&gt;=$U54,"أغلق الآن","بانتظار الموعد"),IF($U54&lt;TODAY(),"متأخرة",IF($U54=TODAY(),"مستحقة اليوم","بانتظار الموعد")))))))))</f>
        <v/>
      </c>
      <c r="W54" s="14" t="n"/>
    </row>
    <row r="55">
      <c r="A55" s="4" t="n"/>
      <c r="B55" s="5" t="n"/>
      <c r="C55" s="6" t="n"/>
      <c r="D55" s="7" t="n"/>
      <c r="E55" s="8" t="n"/>
      <c r="F55" s="9" t="n"/>
      <c r="G55" s="10">
        <f>IF($E55="","",TODAY()-MAX($E55,N($R55)))</f>
        <v/>
      </c>
      <c r="H55" s="11">
        <f>IF(OR($D55="",$G55=""),"",IF($G55&gt;=$D55*'الإعدادات والقوائم'!$B$5,"منقطع","ليس بعد"))</f>
        <v/>
      </c>
      <c r="I55" s="8" t="n"/>
      <c r="J55" s="12">
        <f>IF($I55="","",WORKDAY($I55+'الإعدادات والقوائم'!$B$6-1,1))</f>
        <v/>
      </c>
      <c r="K55" s="8" t="n"/>
      <c r="L55" s="12">
        <f>IF($I55="","",WORKDAY($I55+'الإعدادات والقوائم'!$B$7-1,1))</f>
        <v/>
      </c>
      <c r="M55" s="8" t="n"/>
      <c r="N55" s="8" t="n"/>
      <c r="O55" s="11">
        <f>IF(OR($N55="",$I55=""),"",IF(AND($M55&lt;&gt;"",$M55&lt;=$N55),"الرسالة 3",IF(AND($K55&lt;&gt;"",$K55&lt;=$N55),"الرسالة 2","الرسالة 1")))</f>
        <v/>
      </c>
      <c r="P55" s="5" t="n"/>
      <c r="Q55" s="5" t="n"/>
      <c r="R55" s="8" t="n"/>
      <c r="S55" s="9" t="n"/>
      <c r="T55" s="11">
        <f>IF(OR($A55="",$N55&lt;&gt;"",$Q55&lt;&gt;""),"",IF($I55="",IF($H55="منقطع","الرسالة 1",""),IF($K55="","الرسالة 2",IF($M55="","الرسالة 3","إغلاق"))))</f>
        <v/>
      </c>
      <c r="U55" s="12">
        <f>IF(OR($T55="",$T55="الرسالة 1"),"",IF($T55="الرسالة 2",$J55,IF($T55="الرسالة 3",$L55,$M55+'الإعدادات والقوائم'!$B$8)))</f>
        <v/>
      </c>
      <c r="V55" s="13">
        <f>IF($A55="","",IF($Q55="طلب عدم المراسلة","لا تراسله",IF($Q55&lt;&gt;"","مغلق",IF($N55&lt;&gt;"","تم الرد",IF($T55="الرسالة 1","للإرسال",IF($T55="","غير منقطع",IF($T55="إغلاق",IF(TODAY()&gt;=$U55,"أغلق الآن","بانتظار الموعد"),IF($U55&lt;TODAY(),"متأخرة",IF($U55=TODAY(),"مستحقة اليوم","بانتظار الموعد")))))))))</f>
        <v/>
      </c>
      <c r="W55" s="14" t="n"/>
    </row>
    <row r="56">
      <c r="A56" s="4" t="n"/>
      <c r="B56" s="5" t="n"/>
      <c r="C56" s="6" t="n"/>
      <c r="D56" s="7" t="n"/>
      <c r="E56" s="8" t="n"/>
      <c r="F56" s="9" t="n"/>
      <c r="G56" s="10">
        <f>IF($E56="","",TODAY()-MAX($E56,N($R56)))</f>
        <v/>
      </c>
      <c r="H56" s="11">
        <f>IF(OR($D56="",$G56=""),"",IF($G56&gt;=$D56*'الإعدادات والقوائم'!$B$5,"منقطع","ليس بعد"))</f>
        <v/>
      </c>
      <c r="I56" s="8" t="n"/>
      <c r="J56" s="12">
        <f>IF($I56="","",WORKDAY($I56+'الإعدادات والقوائم'!$B$6-1,1))</f>
        <v/>
      </c>
      <c r="K56" s="8" t="n"/>
      <c r="L56" s="12">
        <f>IF($I56="","",WORKDAY($I56+'الإعدادات والقوائم'!$B$7-1,1))</f>
        <v/>
      </c>
      <c r="M56" s="8" t="n"/>
      <c r="N56" s="8" t="n"/>
      <c r="O56" s="11">
        <f>IF(OR($N56="",$I56=""),"",IF(AND($M56&lt;&gt;"",$M56&lt;=$N56),"الرسالة 3",IF(AND($K56&lt;&gt;"",$K56&lt;=$N56),"الرسالة 2","الرسالة 1")))</f>
        <v/>
      </c>
      <c r="P56" s="5" t="n"/>
      <c r="Q56" s="5" t="n"/>
      <c r="R56" s="8" t="n"/>
      <c r="S56" s="9" t="n"/>
      <c r="T56" s="11">
        <f>IF(OR($A56="",$N56&lt;&gt;"",$Q56&lt;&gt;""),"",IF($I56="",IF($H56="منقطع","الرسالة 1",""),IF($K56="","الرسالة 2",IF($M56="","الرسالة 3","إغلاق"))))</f>
        <v/>
      </c>
      <c r="U56" s="12">
        <f>IF(OR($T56="",$T56="الرسالة 1"),"",IF($T56="الرسالة 2",$J56,IF($T56="الرسالة 3",$L56,$M56+'الإعدادات والقوائم'!$B$8)))</f>
        <v/>
      </c>
      <c r="V56" s="13">
        <f>IF($A56="","",IF($Q56="طلب عدم المراسلة","لا تراسله",IF($Q56&lt;&gt;"","مغلق",IF($N56&lt;&gt;"","تم الرد",IF($T56="الرسالة 1","للإرسال",IF($T56="","غير منقطع",IF($T56="إغلاق",IF(TODAY()&gt;=$U56,"أغلق الآن","بانتظار الموعد"),IF($U56&lt;TODAY(),"متأخرة",IF($U56=TODAY(),"مستحقة اليوم","بانتظار الموعد")))))))))</f>
        <v/>
      </c>
      <c r="W56" s="14" t="n"/>
    </row>
    <row r="57">
      <c r="A57" s="4" t="n"/>
      <c r="B57" s="5" t="n"/>
      <c r="C57" s="6" t="n"/>
      <c r="D57" s="7" t="n"/>
      <c r="E57" s="8" t="n"/>
      <c r="F57" s="9" t="n"/>
      <c r="G57" s="10">
        <f>IF($E57="","",TODAY()-MAX($E57,N($R57)))</f>
        <v/>
      </c>
      <c r="H57" s="11">
        <f>IF(OR($D57="",$G57=""),"",IF($G57&gt;=$D57*'الإعدادات والقوائم'!$B$5,"منقطع","ليس بعد"))</f>
        <v/>
      </c>
      <c r="I57" s="8" t="n"/>
      <c r="J57" s="12">
        <f>IF($I57="","",WORKDAY($I57+'الإعدادات والقوائم'!$B$6-1,1))</f>
        <v/>
      </c>
      <c r="K57" s="8" t="n"/>
      <c r="L57" s="12">
        <f>IF($I57="","",WORKDAY($I57+'الإعدادات والقوائم'!$B$7-1,1))</f>
        <v/>
      </c>
      <c r="M57" s="8" t="n"/>
      <c r="N57" s="8" t="n"/>
      <c r="O57" s="11">
        <f>IF(OR($N57="",$I57=""),"",IF(AND($M57&lt;&gt;"",$M57&lt;=$N57),"الرسالة 3",IF(AND($K57&lt;&gt;"",$K57&lt;=$N57),"الرسالة 2","الرسالة 1")))</f>
        <v/>
      </c>
      <c r="P57" s="5" t="n"/>
      <c r="Q57" s="5" t="n"/>
      <c r="R57" s="8" t="n"/>
      <c r="S57" s="9" t="n"/>
      <c r="T57" s="11">
        <f>IF(OR($A57="",$N57&lt;&gt;"",$Q57&lt;&gt;""),"",IF($I57="",IF($H57="منقطع","الرسالة 1",""),IF($K57="","الرسالة 2",IF($M57="","الرسالة 3","إغلاق"))))</f>
        <v/>
      </c>
      <c r="U57" s="12">
        <f>IF(OR($T57="",$T57="الرسالة 1"),"",IF($T57="الرسالة 2",$J57,IF($T57="الرسالة 3",$L57,$M57+'الإعدادات والقوائم'!$B$8)))</f>
        <v/>
      </c>
      <c r="V57" s="13">
        <f>IF($A57="","",IF($Q57="طلب عدم المراسلة","لا تراسله",IF($Q57&lt;&gt;"","مغلق",IF($N57&lt;&gt;"","تم الرد",IF($T57="الرسالة 1","للإرسال",IF($T57="","غير منقطع",IF($T57="إغلاق",IF(TODAY()&gt;=$U57,"أغلق الآن","بانتظار الموعد"),IF($U57&lt;TODAY(),"متأخرة",IF($U57=TODAY(),"مستحقة اليوم","بانتظار الموعد")))))))))</f>
        <v/>
      </c>
      <c r="W57" s="14" t="n"/>
    </row>
    <row r="58">
      <c r="A58" s="4" t="n"/>
      <c r="B58" s="5" t="n"/>
      <c r="C58" s="6" t="n"/>
      <c r="D58" s="7" t="n"/>
      <c r="E58" s="8" t="n"/>
      <c r="F58" s="9" t="n"/>
      <c r="G58" s="10">
        <f>IF($E58="","",TODAY()-MAX($E58,N($R58)))</f>
        <v/>
      </c>
      <c r="H58" s="11">
        <f>IF(OR($D58="",$G58=""),"",IF($G58&gt;=$D58*'الإعدادات والقوائم'!$B$5,"منقطع","ليس بعد"))</f>
        <v/>
      </c>
      <c r="I58" s="8" t="n"/>
      <c r="J58" s="12">
        <f>IF($I58="","",WORKDAY($I58+'الإعدادات والقوائم'!$B$6-1,1))</f>
        <v/>
      </c>
      <c r="K58" s="8" t="n"/>
      <c r="L58" s="12">
        <f>IF($I58="","",WORKDAY($I58+'الإعدادات والقوائم'!$B$7-1,1))</f>
        <v/>
      </c>
      <c r="M58" s="8" t="n"/>
      <c r="N58" s="8" t="n"/>
      <c r="O58" s="11">
        <f>IF(OR($N58="",$I58=""),"",IF(AND($M58&lt;&gt;"",$M58&lt;=$N58),"الرسالة 3",IF(AND($K58&lt;&gt;"",$K58&lt;=$N58),"الرسالة 2","الرسالة 1")))</f>
        <v/>
      </c>
      <c r="P58" s="5" t="n"/>
      <c r="Q58" s="5" t="n"/>
      <c r="R58" s="8" t="n"/>
      <c r="S58" s="9" t="n"/>
      <c r="T58" s="11">
        <f>IF(OR($A58="",$N58&lt;&gt;"",$Q58&lt;&gt;""),"",IF($I58="",IF($H58="منقطع","الرسالة 1",""),IF($K58="","الرسالة 2",IF($M58="","الرسالة 3","إغلاق"))))</f>
        <v/>
      </c>
      <c r="U58" s="12">
        <f>IF(OR($T58="",$T58="الرسالة 1"),"",IF($T58="الرسالة 2",$J58,IF($T58="الرسالة 3",$L58,$M58+'الإعدادات والقوائم'!$B$8)))</f>
        <v/>
      </c>
      <c r="V58" s="13">
        <f>IF($A58="","",IF($Q58="طلب عدم المراسلة","لا تراسله",IF($Q58&lt;&gt;"","مغلق",IF($N58&lt;&gt;"","تم الرد",IF($T58="الرسالة 1","للإرسال",IF($T58="","غير منقطع",IF($T58="إغلاق",IF(TODAY()&gt;=$U58,"أغلق الآن","بانتظار الموعد"),IF($U58&lt;TODAY(),"متأخرة",IF($U58=TODAY(),"مستحقة اليوم","بانتظار الموعد")))))))))</f>
        <v/>
      </c>
      <c r="W58" s="14" t="n"/>
    </row>
    <row r="59">
      <c r="A59" s="4" t="n"/>
      <c r="B59" s="5" t="n"/>
      <c r="C59" s="6" t="n"/>
      <c r="D59" s="7" t="n"/>
      <c r="E59" s="8" t="n"/>
      <c r="F59" s="9" t="n"/>
      <c r="G59" s="10">
        <f>IF($E59="","",TODAY()-MAX($E59,N($R59)))</f>
        <v/>
      </c>
      <c r="H59" s="11">
        <f>IF(OR($D59="",$G59=""),"",IF($G59&gt;=$D59*'الإعدادات والقوائم'!$B$5,"منقطع","ليس بعد"))</f>
        <v/>
      </c>
      <c r="I59" s="8" t="n"/>
      <c r="J59" s="12">
        <f>IF($I59="","",WORKDAY($I59+'الإعدادات والقوائم'!$B$6-1,1))</f>
        <v/>
      </c>
      <c r="K59" s="8" t="n"/>
      <c r="L59" s="12">
        <f>IF($I59="","",WORKDAY($I59+'الإعدادات والقوائم'!$B$7-1,1))</f>
        <v/>
      </c>
      <c r="M59" s="8" t="n"/>
      <c r="N59" s="8" t="n"/>
      <c r="O59" s="11">
        <f>IF(OR($N59="",$I59=""),"",IF(AND($M59&lt;&gt;"",$M59&lt;=$N59),"الرسالة 3",IF(AND($K59&lt;&gt;"",$K59&lt;=$N59),"الرسالة 2","الرسالة 1")))</f>
        <v/>
      </c>
      <c r="P59" s="5" t="n"/>
      <c r="Q59" s="5" t="n"/>
      <c r="R59" s="8" t="n"/>
      <c r="S59" s="9" t="n"/>
      <c r="T59" s="11">
        <f>IF(OR($A59="",$N59&lt;&gt;"",$Q59&lt;&gt;""),"",IF($I59="",IF($H59="منقطع","الرسالة 1",""),IF($K59="","الرسالة 2",IF($M59="","الرسالة 3","إغلاق"))))</f>
        <v/>
      </c>
      <c r="U59" s="12">
        <f>IF(OR($T59="",$T59="الرسالة 1"),"",IF($T59="الرسالة 2",$J59,IF($T59="الرسالة 3",$L59,$M59+'الإعدادات والقوائم'!$B$8)))</f>
        <v/>
      </c>
      <c r="V59" s="13">
        <f>IF($A59="","",IF($Q59="طلب عدم المراسلة","لا تراسله",IF($Q59&lt;&gt;"","مغلق",IF($N59&lt;&gt;"","تم الرد",IF($T59="الرسالة 1","للإرسال",IF($T59="","غير منقطع",IF($T59="إغلاق",IF(TODAY()&gt;=$U59,"أغلق الآن","بانتظار الموعد"),IF($U59&lt;TODAY(),"متأخرة",IF($U59=TODAY(),"مستحقة اليوم","بانتظار الموعد")))))))))</f>
        <v/>
      </c>
      <c r="W59" s="14" t="n"/>
    </row>
    <row r="60">
      <c r="A60" s="4" t="n"/>
      <c r="B60" s="5" t="n"/>
      <c r="C60" s="6" t="n"/>
      <c r="D60" s="7" t="n"/>
      <c r="E60" s="8" t="n"/>
      <c r="F60" s="9" t="n"/>
      <c r="G60" s="10">
        <f>IF($E60="","",TODAY()-MAX($E60,N($R60)))</f>
        <v/>
      </c>
      <c r="H60" s="11">
        <f>IF(OR($D60="",$G60=""),"",IF($G60&gt;=$D60*'الإعدادات والقوائم'!$B$5,"منقطع","ليس بعد"))</f>
        <v/>
      </c>
      <c r="I60" s="8" t="n"/>
      <c r="J60" s="12">
        <f>IF($I60="","",WORKDAY($I60+'الإعدادات والقوائم'!$B$6-1,1))</f>
        <v/>
      </c>
      <c r="K60" s="8" t="n"/>
      <c r="L60" s="12">
        <f>IF($I60="","",WORKDAY($I60+'الإعدادات والقوائم'!$B$7-1,1))</f>
        <v/>
      </c>
      <c r="M60" s="8" t="n"/>
      <c r="N60" s="8" t="n"/>
      <c r="O60" s="11">
        <f>IF(OR($N60="",$I60=""),"",IF(AND($M60&lt;&gt;"",$M60&lt;=$N60),"الرسالة 3",IF(AND($K60&lt;&gt;"",$K60&lt;=$N60),"الرسالة 2","الرسالة 1")))</f>
        <v/>
      </c>
      <c r="P60" s="5" t="n"/>
      <c r="Q60" s="5" t="n"/>
      <c r="R60" s="8" t="n"/>
      <c r="S60" s="9" t="n"/>
      <c r="T60" s="11">
        <f>IF(OR($A60="",$N60&lt;&gt;"",$Q60&lt;&gt;""),"",IF($I60="",IF($H60="منقطع","الرسالة 1",""),IF($K60="","الرسالة 2",IF($M60="","الرسالة 3","إغلاق"))))</f>
        <v/>
      </c>
      <c r="U60" s="12">
        <f>IF(OR($T60="",$T60="الرسالة 1"),"",IF($T60="الرسالة 2",$J60,IF($T60="الرسالة 3",$L60,$M60+'الإعدادات والقوائم'!$B$8)))</f>
        <v/>
      </c>
      <c r="V60" s="13">
        <f>IF($A60="","",IF($Q60="طلب عدم المراسلة","لا تراسله",IF($Q60&lt;&gt;"","مغلق",IF($N60&lt;&gt;"","تم الرد",IF($T60="الرسالة 1","للإرسال",IF($T60="","غير منقطع",IF($T60="إغلاق",IF(TODAY()&gt;=$U60,"أغلق الآن","بانتظار الموعد"),IF($U60&lt;TODAY(),"متأخرة",IF($U60=TODAY(),"مستحقة اليوم","بانتظار الموعد")))))))))</f>
        <v/>
      </c>
      <c r="W60" s="14" t="n"/>
    </row>
    <row r="61">
      <c r="A61" s="4" t="n"/>
      <c r="B61" s="5" t="n"/>
      <c r="C61" s="6" t="n"/>
      <c r="D61" s="7" t="n"/>
      <c r="E61" s="8" t="n"/>
      <c r="F61" s="9" t="n"/>
      <c r="G61" s="10">
        <f>IF($E61="","",TODAY()-MAX($E61,N($R61)))</f>
        <v/>
      </c>
      <c r="H61" s="11">
        <f>IF(OR($D61="",$G61=""),"",IF($G61&gt;=$D61*'الإعدادات والقوائم'!$B$5,"منقطع","ليس بعد"))</f>
        <v/>
      </c>
      <c r="I61" s="8" t="n"/>
      <c r="J61" s="12">
        <f>IF($I61="","",WORKDAY($I61+'الإعدادات والقوائم'!$B$6-1,1))</f>
        <v/>
      </c>
      <c r="K61" s="8" t="n"/>
      <c r="L61" s="12">
        <f>IF($I61="","",WORKDAY($I61+'الإعدادات والقوائم'!$B$7-1,1))</f>
        <v/>
      </c>
      <c r="M61" s="8" t="n"/>
      <c r="N61" s="8" t="n"/>
      <c r="O61" s="11">
        <f>IF(OR($N61="",$I61=""),"",IF(AND($M61&lt;&gt;"",$M61&lt;=$N61),"الرسالة 3",IF(AND($K61&lt;&gt;"",$K61&lt;=$N61),"الرسالة 2","الرسالة 1")))</f>
        <v/>
      </c>
      <c r="P61" s="5" t="n"/>
      <c r="Q61" s="5" t="n"/>
      <c r="R61" s="8" t="n"/>
      <c r="S61" s="9" t="n"/>
      <c r="T61" s="11">
        <f>IF(OR($A61="",$N61&lt;&gt;"",$Q61&lt;&gt;""),"",IF($I61="",IF($H61="منقطع","الرسالة 1",""),IF($K61="","الرسالة 2",IF($M61="","الرسالة 3","إغلاق"))))</f>
        <v/>
      </c>
      <c r="U61" s="12">
        <f>IF(OR($T61="",$T61="الرسالة 1"),"",IF($T61="الرسالة 2",$J61,IF($T61="الرسالة 3",$L61,$M61+'الإعدادات والقوائم'!$B$8)))</f>
        <v/>
      </c>
      <c r="V61" s="13">
        <f>IF($A61="","",IF($Q61="طلب عدم المراسلة","لا تراسله",IF($Q61&lt;&gt;"","مغلق",IF($N61&lt;&gt;"","تم الرد",IF($T61="الرسالة 1","للإرسال",IF($T61="","غير منقطع",IF($T61="إغلاق",IF(TODAY()&gt;=$U61,"أغلق الآن","بانتظار الموعد"),IF($U61&lt;TODAY(),"متأخرة",IF($U61=TODAY(),"مستحقة اليوم","بانتظار الموعد")))))))))</f>
        <v/>
      </c>
      <c r="W61" s="14" t="n"/>
    </row>
    <row r="62">
      <c r="A62" s="4" t="n"/>
      <c r="B62" s="5" t="n"/>
      <c r="C62" s="6" t="n"/>
      <c r="D62" s="7" t="n"/>
      <c r="E62" s="8" t="n"/>
      <c r="F62" s="9" t="n"/>
      <c r="G62" s="10">
        <f>IF($E62="","",TODAY()-MAX($E62,N($R62)))</f>
        <v/>
      </c>
      <c r="H62" s="11">
        <f>IF(OR($D62="",$G62=""),"",IF($G62&gt;=$D62*'الإعدادات والقوائم'!$B$5,"منقطع","ليس بعد"))</f>
        <v/>
      </c>
      <c r="I62" s="8" t="n"/>
      <c r="J62" s="12">
        <f>IF($I62="","",WORKDAY($I62+'الإعدادات والقوائم'!$B$6-1,1))</f>
        <v/>
      </c>
      <c r="K62" s="8" t="n"/>
      <c r="L62" s="12">
        <f>IF($I62="","",WORKDAY($I62+'الإعدادات والقوائم'!$B$7-1,1))</f>
        <v/>
      </c>
      <c r="M62" s="8" t="n"/>
      <c r="N62" s="8" t="n"/>
      <c r="O62" s="11">
        <f>IF(OR($N62="",$I62=""),"",IF(AND($M62&lt;&gt;"",$M62&lt;=$N62),"الرسالة 3",IF(AND($K62&lt;&gt;"",$K62&lt;=$N62),"الرسالة 2","الرسالة 1")))</f>
        <v/>
      </c>
      <c r="P62" s="5" t="n"/>
      <c r="Q62" s="5" t="n"/>
      <c r="R62" s="8" t="n"/>
      <c r="S62" s="9" t="n"/>
      <c r="T62" s="11">
        <f>IF(OR($A62="",$N62&lt;&gt;"",$Q62&lt;&gt;""),"",IF($I62="",IF($H62="منقطع","الرسالة 1",""),IF($K62="","الرسالة 2",IF($M62="","الرسالة 3","إغلاق"))))</f>
        <v/>
      </c>
      <c r="U62" s="12">
        <f>IF(OR($T62="",$T62="الرسالة 1"),"",IF($T62="الرسالة 2",$J62,IF($T62="الرسالة 3",$L62,$M62+'الإعدادات والقوائم'!$B$8)))</f>
        <v/>
      </c>
      <c r="V62" s="13">
        <f>IF($A62="","",IF($Q62="طلب عدم المراسلة","لا تراسله",IF($Q62&lt;&gt;"","مغلق",IF($N62&lt;&gt;"","تم الرد",IF($T62="الرسالة 1","للإرسال",IF($T62="","غير منقطع",IF($T62="إغلاق",IF(TODAY()&gt;=$U62,"أغلق الآن","بانتظار الموعد"),IF($U62&lt;TODAY(),"متأخرة",IF($U62=TODAY(),"مستحقة اليوم","بانتظار الموعد")))))))))</f>
        <v/>
      </c>
      <c r="W62" s="14" t="n"/>
    </row>
    <row r="63">
      <c r="A63" s="4" t="n"/>
      <c r="B63" s="5" t="n"/>
      <c r="C63" s="6" t="n"/>
      <c r="D63" s="7" t="n"/>
      <c r="E63" s="8" t="n"/>
      <c r="F63" s="9" t="n"/>
      <c r="G63" s="10">
        <f>IF($E63="","",TODAY()-MAX($E63,N($R63)))</f>
        <v/>
      </c>
      <c r="H63" s="11">
        <f>IF(OR($D63="",$G63=""),"",IF($G63&gt;=$D63*'الإعدادات والقوائم'!$B$5,"منقطع","ليس بعد"))</f>
        <v/>
      </c>
      <c r="I63" s="8" t="n"/>
      <c r="J63" s="12">
        <f>IF($I63="","",WORKDAY($I63+'الإعدادات والقوائم'!$B$6-1,1))</f>
        <v/>
      </c>
      <c r="K63" s="8" t="n"/>
      <c r="L63" s="12">
        <f>IF($I63="","",WORKDAY($I63+'الإعدادات والقوائم'!$B$7-1,1))</f>
        <v/>
      </c>
      <c r="M63" s="8" t="n"/>
      <c r="N63" s="8" t="n"/>
      <c r="O63" s="11">
        <f>IF(OR($N63="",$I63=""),"",IF(AND($M63&lt;&gt;"",$M63&lt;=$N63),"الرسالة 3",IF(AND($K63&lt;&gt;"",$K63&lt;=$N63),"الرسالة 2","الرسالة 1")))</f>
        <v/>
      </c>
      <c r="P63" s="5" t="n"/>
      <c r="Q63" s="5" t="n"/>
      <c r="R63" s="8" t="n"/>
      <c r="S63" s="9" t="n"/>
      <c r="T63" s="11">
        <f>IF(OR($A63="",$N63&lt;&gt;"",$Q63&lt;&gt;""),"",IF($I63="",IF($H63="منقطع","الرسالة 1",""),IF($K63="","الرسالة 2",IF($M63="","الرسالة 3","إغلاق"))))</f>
        <v/>
      </c>
      <c r="U63" s="12">
        <f>IF(OR($T63="",$T63="الرسالة 1"),"",IF($T63="الرسالة 2",$J63,IF($T63="الرسالة 3",$L63,$M63+'الإعدادات والقوائم'!$B$8)))</f>
        <v/>
      </c>
      <c r="V63" s="13">
        <f>IF($A63="","",IF($Q63="طلب عدم المراسلة","لا تراسله",IF($Q63&lt;&gt;"","مغلق",IF($N63&lt;&gt;"","تم الرد",IF($T63="الرسالة 1","للإرسال",IF($T63="","غير منقطع",IF($T63="إغلاق",IF(TODAY()&gt;=$U63,"أغلق الآن","بانتظار الموعد"),IF($U63&lt;TODAY(),"متأخرة",IF($U63=TODAY(),"مستحقة اليوم","بانتظار الموعد")))))))))</f>
        <v/>
      </c>
      <c r="W63" s="14" t="n"/>
    </row>
    <row r="64">
      <c r="A64" s="4" t="n"/>
      <c r="B64" s="5" t="n"/>
      <c r="C64" s="6" t="n"/>
      <c r="D64" s="7" t="n"/>
      <c r="E64" s="8" t="n"/>
      <c r="F64" s="9" t="n"/>
      <c r="G64" s="10">
        <f>IF($E64="","",TODAY()-MAX($E64,N($R64)))</f>
        <v/>
      </c>
      <c r="H64" s="11">
        <f>IF(OR($D64="",$G64=""),"",IF($G64&gt;=$D64*'الإعدادات والقوائم'!$B$5,"منقطع","ليس بعد"))</f>
        <v/>
      </c>
      <c r="I64" s="8" t="n"/>
      <c r="J64" s="12">
        <f>IF($I64="","",WORKDAY($I64+'الإعدادات والقوائم'!$B$6-1,1))</f>
        <v/>
      </c>
      <c r="K64" s="8" t="n"/>
      <c r="L64" s="12">
        <f>IF($I64="","",WORKDAY($I64+'الإعدادات والقوائم'!$B$7-1,1))</f>
        <v/>
      </c>
      <c r="M64" s="8" t="n"/>
      <c r="N64" s="8" t="n"/>
      <c r="O64" s="11">
        <f>IF(OR($N64="",$I64=""),"",IF(AND($M64&lt;&gt;"",$M64&lt;=$N64),"الرسالة 3",IF(AND($K64&lt;&gt;"",$K64&lt;=$N64),"الرسالة 2","الرسالة 1")))</f>
        <v/>
      </c>
      <c r="P64" s="5" t="n"/>
      <c r="Q64" s="5" t="n"/>
      <c r="R64" s="8" t="n"/>
      <c r="S64" s="9" t="n"/>
      <c r="T64" s="11">
        <f>IF(OR($A64="",$N64&lt;&gt;"",$Q64&lt;&gt;""),"",IF($I64="",IF($H64="منقطع","الرسالة 1",""),IF($K64="","الرسالة 2",IF($M64="","الرسالة 3","إغلاق"))))</f>
        <v/>
      </c>
      <c r="U64" s="12">
        <f>IF(OR($T64="",$T64="الرسالة 1"),"",IF($T64="الرسالة 2",$J64,IF($T64="الرسالة 3",$L64,$M64+'الإعدادات والقوائم'!$B$8)))</f>
        <v/>
      </c>
      <c r="V64" s="13">
        <f>IF($A64="","",IF($Q64="طلب عدم المراسلة","لا تراسله",IF($Q64&lt;&gt;"","مغلق",IF($N64&lt;&gt;"","تم الرد",IF($T64="الرسالة 1","للإرسال",IF($T64="","غير منقطع",IF($T64="إغلاق",IF(TODAY()&gt;=$U64,"أغلق الآن","بانتظار الموعد"),IF($U64&lt;TODAY(),"متأخرة",IF($U64=TODAY(),"مستحقة اليوم","بانتظار الموعد")))))))))</f>
        <v/>
      </c>
      <c r="W64" s="14" t="n"/>
    </row>
    <row r="65">
      <c r="A65" s="4" t="n"/>
      <c r="B65" s="5" t="n"/>
      <c r="C65" s="6" t="n"/>
      <c r="D65" s="7" t="n"/>
      <c r="E65" s="8" t="n"/>
      <c r="F65" s="9" t="n"/>
      <c r="G65" s="10">
        <f>IF($E65="","",TODAY()-MAX($E65,N($R65)))</f>
        <v/>
      </c>
      <c r="H65" s="11">
        <f>IF(OR($D65="",$G65=""),"",IF($G65&gt;=$D65*'الإعدادات والقوائم'!$B$5,"منقطع","ليس بعد"))</f>
        <v/>
      </c>
      <c r="I65" s="8" t="n"/>
      <c r="J65" s="12">
        <f>IF($I65="","",WORKDAY($I65+'الإعدادات والقوائم'!$B$6-1,1))</f>
        <v/>
      </c>
      <c r="K65" s="8" t="n"/>
      <c r="L65" s="12">
        <f>IF($I65="","",WORKDAY($I65+'الإعدادات والقوائم'!$B$7-1,1))</f>
        <v/>
      </c>
      <c r="M65" s="8" t="n"/>
      <c r="N65" s="8" t="n"/>
      <c r="O65" s="11">
        <f>IF(OR($N65="",$I65=""),"",IF(AND($M65&lt;&gt;"",$M65&lt;=$N65),"الرسالة 3",IF(AND($K65&lt;&gt;"",$K65&lt;=$N65),"الرسالة 2","الرسالة 1")))</f>
        <v/>
      </c>
      <c r="P65" s="5" t="n"/>
      <c r="Q65" s="5" t="n"/>
      <c r="R65" s="8" t="n"/>
      <c r="S65" s="9" t="n"/>
      <c r="T65" s="11">
        <f>IF(OR($A65="",$N65&lt;&gt;"",$Q65&lt;&gt;""),"",IF($I65="",IF($H65="منقطع","الرسالة 1",""),IF($K65="","الرسالة 2",IF($M65="","الرسالة 3","إغلاق"))))</f>
        <v/>
      </c>
      <c r="U65" s="12">
        <f>IF(OR($T65="",$T65="الرسالة 1"),"",IF($T65="الرسالة 2",$J65,IF($T65="الرسالة 3",$L65,$M65+'الإعدادات والقوائم'!$B$8)))</f>
        <v/>
      </c>
      <c r="V65" s="13">
        <f>IF($A65="","",IF($Q65="طلب عدم المراسلة","لا تراسله",IF($Q65&lt;&gt;"","مغلق",IF($N65&lt;&gt;"","تم الرد",IF($T65="الرسالة 1","للإرسال",IF($T65="","غير منقطع",IF($T65="إغلاق",IF(TODAY()&gt;=$U65,"أغلق الآن","بانتظار الموعد"),IF($U65&lt;TODAY(),"متأخرة",IF($U65=TODAY(),"مستحقة اليوم","بانتظار الموعد")))))))))</f>
        <v/>
      </c>
      <c r="W65" s="14" t="n"/>
    </row>
    <row r="66">
      <c r="A66" s="4" t="n"/>
      <c r="B66" s="5" t="n"/>
      <c r="C66" s="6" t="n"/>
      <c r="D66" s="7" t="n"/>
      <c r="E66" s="8" t="n"/>
      <c r="F66" s="9" t="n"/>
      <c r="G66" s="10">
        <f>IF($E66="","",TODAY()-MAX($E66,N($R66)))</f>
        <v/>
      </c>
      <c r="H66" s="11">
        <f>IF(OR($D66="",$G66=""),"",IF($G66&gt;=$D66*'الإعدادات والقوائم'!$B$5,"منقطع","ليس بعد"))</f>
        <v/>
      </c>
      <c r="I66" s="8" t="n"/>
      <c r="J66" s="12">
        <f>IF($I66="","",WORKDAY($I66+'الإعدادات والقوائم'!$B$6-1,1))</f>
        <v/>
      </c>
      <c r="K66" s="8" t="n"/>
      <c r="L66" s="12">
        <f>IF($I66="","",WORKDAY($I66+'الإعدادات والقوائم'!$B$7-1,1))</f>
        <v/>
      </c>
      <c r="M66" s="8" t="n"/>
      <c r="N66" s="8" t="n"/>
      <c r="O66" s="11">
        <f>IF(OR($N66="",$I66=""),"",IF(AND($M66&lt;&gt;"",$M66&lt;=$N66),"الرسالة 3",IF(AND($K66&lt;&gt;"",$K66&lt;=$N66),"الرسالة 2","الرسالة 1")))</f>
        <v/>
      </c>
      <c r="P66" s="5" t="n"/>
      <c r="Q66" s="5" t="n"/>
      <c r="R66" s="8" t="n"/>
      <c r="S66" s="9" t="n"/>
      <c r="T66" s="11">
        <f>IF(OR($A66="",$N66&lt;&gt;"",$Q66&lt;&gt;""),"",IF($I66="",IF($H66="منقطع","الرسالة 1",""),IF($K66="","الرسالة 2",IF($M66="","الرسالة 3","إغلاق"))))</f>
        <v/>
      </c>
      <c r="U66" s="12">
        <f>IF(OR($T66="",$T66="الرسالة 1"),"",IF($T66="الرسالة 2",$J66,IF($T66="الرسالة 3",$L66,$M66+'الإعدادات والقوائم'!$B$8)))</f>
        <v/>
      </c>
      <c r="V66" s="13">
        <f>IF($A66="","",IF($Q66="طلب عدم المراسلة","لا تراسله",IF($Q66&lt;&gt;"","مغلق",IF($N66&lt;&gt;"","تم الرد",IF($T66="الرسالة 1","للإرسال",IF($T66="","غير منقطع",IF($T66="إغلاق",IF(TODAY()&gt;=$U66,"أغلق الآن","بانتظار الموعد"),IF($U66&lt;TODAY(),"متأخرة",IF($U66=TODAY(),"مستحقة اليوم","بانتظار الموعد")))))))))</f>
        <v/>
      </c>
      <c r="W66" s="14" t="n"/>
    </row>
    <row r="67">
      <c r="A67" s="4" t="n"/>
      <c r="B67" s="5" t="n"/>
      <c r="C67" s="6" t="n"/>
      <c r="D67" s="7" t="n"/>
      <c r="E67" s="8" t="n"/>
      <c r="F67" s="9" t="n"/>
      <c r="G67" s="10">
        <f>IF($E67="","",TODAY()-MAX($E67,N($R67)))</f>
        <v/>
      </c>
      <c r="H67" s="11">
        <f>IF(OR($D67="",$G67=""),"",IF($G67&gt;=$D67*'الإعدادات والقوائم'!$B$5,"منقطع","ليس بعد"))</f>
        <v/>
      </c>
      <c r="I67" s="8" t="n"/>
      <c r="J67" s="12">
        <f>IF($I67="","",WORKDAY($I67+'الإعدادات والقوائم'!$B$6-1,1))</f>
        <v/>
      </c>
      <c r="K67" s="8" t="n"/>
      <c r="L67" s="12">
        <f>IF($I67="","",WORKDAY($I67+'الإعدادات والقوائم'!$B$7-1,1))</f>
        <v/>
      </c>
      <c r="M67" s="8" t="n"/>
      <c r="N67" s="8" t="n"/>
      <c r="O67" s="11">
        <f>IF(OR($N67="",$I67=""),"",IF(AND($M67&lt;&gt;"",$M67&lt;=$N67),"الرسالة 3",IF(AND($K67&lt;&gt;"",$K67&lt;=$N67),"الرسالة 2","الرسالة 1")))</f>
        <v/>
      </c>
      <c r="P67" s="5" t="n"/>
      <c r="Q67" s="5" t="n"/>
      <c r="R67" s="8" t="n"/>
      <c r="S67" s="9" t="n"/>
      <c r="T67" s="11">
        <f>IF(OR($A67="",$N67&lt;&gt;"",$Q67&lt;&gt;""),"",IF($I67="",IF($H67="منقطع","الرسالة 1",""),IF($K67="","الرسالة 2",IF($M67="","الرسالة 3","إغلاق"))))</f>
        <v/>
      </c>
      <c r="U67" s="12">
        <f>IF(OR($T67="",$T67="الرسالة 1"),"",IF($T67="الرسالة 2",$J67,IF($T67="الرسالة 3",$L67,$M67+'الإعدادات والقوائم'!$B$8)))</f>
        <v/>
      </c>
      <c r="V67" s="13">
        <f>IF($A67="","",IF($Q67="طلب عدم المراسلة","لا تراسله",IF($Q67&lt;&gt;"","مغلق",IF($N67&lt;&gt;"","تم الرد",IF($T67="الرسالة 1","للإرسال",IF($T67="","غير منقطع",IF($T67="إغلاق",IF(TODAY()&gt;=$U67,"أغلق الآن","بانتظار الموعد"),IF($U67&lt;TODAY(),"متأخرة",IF($U67=TODAY(),"مستحقة اليوم","بانتظار الموعد")))))))))</f>
        <v/>
      </c>
      <c r="W67" s="14" t="n"/>
    </row>
    <row r="68">
      <c r="A68" s="4" t="n"/>
      <c r="B68" s="5" t="n"/>
      <c r="C68" s="6" t="n"/>
      <c r="D68" s="7" t="n"/>
      <c r="E68" s="8" t="n"/>
      <c r="F68" s="9" t="n"/>
      <c r="G68" s="10">
        <f>IF($E68="","",TODAY()-MAX($E68,N($R68)))</f>
        <v/>
      </c>
      <c r="H68" s="11">
        <f>IF(OR($D68="",$G68=""),"",IF($G68&gt;=$D68*'الإعدادات والقوائم'!$B$5,"منقطع","ليس بعد"))</f>
        <v/>
      </c>
      <c r="I68" s="8" t="n"/>
      <c r="J68" s="12">
        <f>IF($I68="","",WORKDAY($I68+'الإعدادات والقوائم'!$B$6-1,1))</f>
        <v/>
      </c>
      <c r="K68" s="8" t="n"/>
      <c r="L68" s="12">
        <f>IF($I68="","",WORKDAY($I68+'الإعدادات والقوائم'!$B$7-1,1))</f>
        <v/>
      </c>
      <c r="M68" s="8" t="n"/>
      <c r="N68" s="8" t="n"/>
      <c r="O68" s="11">
        <f>IF(OR($N68="",$I68=""),"",IF(AND($M68&lt;&gt;"",$M68&lt;=$N68),"الرسالة 3",IF(AND($K68&lt;&gt;"",$K68&lt;=$N68),"الرسالة 2","الرسالة 1")))</f>
        <v/>
      </c>
      <c r="P68" s="5" t="n"/>
      <c r="Q68" s="5" t="n"/>
      <c r="R68" s="8" t="n"/>
      <c r="S68" s="9" t="n"/>
      <c r="T68" s="11">
        <f>IF(OR($A68="",$N68&lt;&gt;"",$Q68&lt;&gt;""),"",IF($I68="",IF($H68="منقطع","الرسالة 1",""),IF($K68="","الرسالة 2",IF($M68="","الرسالة 3","إغلاق"))))</f>
        <v/>
      </c>
      <c r="U68" s="12">
        <f>IF(OR($T68="",$T68="الرسالة 1"),"",IF($T68="الرسالة 2",$J68,IF($T68="الرسالة 3",$L68,$M68+'الإعدادات والقوائم'!$B$8)))</f>
        <v/>
      </c>
      <c r="V68" s="13">
        <f>IF($A68="","",IF($Q68="طلب عدم المراسلة","لا تراسله",IF($Q68&lt;&gt;"","مغلق",IF($N68&lt;&gt;"","تم الرد",IF($T68="الرسالة 1","للإرسال",IF($T68="","غير منقطع",IF($T68="إغلاق",IF(TODAY()&gt;=$U68,"أغلق الآن","بانتظار الموعد"),IF($U68&lt;TODAY(),"متأخرة",IF($U68=TODAY(),"مستحقة اليوم","بانتظار الموعد")))))))))</f>
        <v/>
      </c>
      <c r="W68" s="14" t="n"/>
    </row>
    <row r="69">
      <c r="A69" s="4" t="n"/>
      <c r="B69" s="5" t="n"/>
      <c r="C69" s="6" t="n"/>
      <c r="D69" s="7" t="n"/>
      <c r="E69" s="8" t="n"/>
      <c r="F69" s="9" t="n"/>
      <c r="G69" s="10">
        <f>IF($E69="","",TODAY()-MAX($E69,N($R69)))</f>
        <v/>
      </c>
      <c r="H69" s="11">
        <f>IF(OR($D69="",$G69=""),"",IF($G69&gt;=$D69*'الإعدادات والقوائم'!$B$5,"منقطع","ليس بعد"))</f>
        <v/>
      </c>
      <c r="I69" s="8" t="n"/>
      <c r="J69" s="12">
        <f>IF($I69="","",WORKDAY($I69+'الإعدادات والقوائم'!$B$6-1,1))</f>
        <v/>
      </c>
      <c r="K69" s="8" t="n"/>
      <c r="L69" s="12">
        <f>IF($I69="","",WORKDAY($I69+'الإعدادات والقوائم'!$B$7-1,1))</f>
        <v/>
      </c>
      <c r="M69" s="8" t="n"/>
      <c r="N69" s="8" t="n"/>
      <c r="O69" s="11">
        <f>IF(OR($N69="",$I69=""),"",IF(AND($M69&lt;&gt;"",$M69&lt;=$N69),"الرسالة 3",IF(AND($K69&lt;&gt;"",$K69&lt;=$N69),"الرسالة 2","الرسالة 1")))</f>
        <v/>
      </c>
      <c r="P69" s="5" t="n"/>
      <c r="Q69" s="5" t="n"/>
      <c r="R69" s="8" t="n"/>
      <c r="S69" s="9" t="n"/>
      <c r="T69" s="11">
        <f>IF(OR($A69="",$N69&lt;&gt;"",$Q69&lt;&gt;""),"",IF($I69="",IF($H69="منقطع","الرسالة 1",""),IF($K69="","الرسالة 2",IF($M69="","الرسالة 3","إغلاق"))))</f>
        <v/>
      </c>
      <c r="U69" s="12">
        <f>IF(OR($T69="",$T69="الرسالة 1"),"",IF($T69="الرسالة 2",$J69,IF($T69="الرسالة 3",$L69,$M69+'الإعدادات والقوائم'!$B$8)))</f>
        <v/>
      </c>
      <c r="V69" s="13">
        <f>IF($A69="","",IF($Q69="طلب عدم المراسلة","لا تراسله",IF($Q69&lt;&gt;"","مغلق",IF($N69&lt;&gt;"","تم الرد",IF($T69="الرسالة 1","للإرسال",IF($T69="","غير منقطع",IF($T69="إغلاق",IF(TODAY()&gt;=$U69,"أغلق الآن","بانتظار الموعد"),IF($U69&lt;TODAY(),"متأخرة",IF($U69=TODAY(),"مستحقة اليوم","بانتظار الموعد")))))))))</f>
        <v/>
      </c>
      <c r="W69" s="14" t="n"/>
    </row>
    <row r="70">
      <c r="A70" s="4" t="n"/>
      <c r="B70" s="5" t="n"/>
      <c r="C70" s="6" t="n"/>
      <c r="D70" s="7" t="n"/>
      <c r="E70" s="8" t="n"/>
      <c r="F70" s="9" t="n"/>
      <c r="G70" s="10">
        <f>IF($E70="","",TODAY()-MAX($E70,N($R70)))</f>
        <v/>
      </c>
      <c r="H70" s="11">
        <f>IF(OR($D70="",$G70=""),"",IF($G70&gt;=$D70*'الإعدادات والقوائم'!$B$5,"منقطع","ليس بعد"))</f>
        <v/>
      </c>
      <c r="I70" s="8" t="n"/>
      <c r="J70" s="12">
        <f>IF($I70="","",WORKDAY($I70+'الإعدادات والقوائم'!$B$6-1,1))</f>
        <v/>
      </c>
      <c r="K70" s="8" t="n"/>
      <c r="L70" s="12">
        <f>IF($I70="","",WORKDAY($I70+'الإعدادات والقوائم'!$B$7-1,1))</f>
        <v/>
      </c>
      <c r="M70" s="8" t="n"/>
      <c r="N70" s="8" t="n"/>
      <c r="O70" s="11">
        <f>IF(OR($N70="",$I70=""),"",IF(AND($M70&lt;&gt;"",$M70&lt;=$N70),"الرسالة 3",IF(AND($K70&lt;&gt;"",$K70&lt;=$N70),"الرسالة 2","الرسالة 1")))</f>
        <v/>
      </c>
      <c r="P70" s="5" t="n"/>
      <c r="Q70" s="5" t="n"/>
      <c r="R70" s="8" t="n"/>
      <c r="S70" s="9" t="n"/>
      <c r="T70" s="11">
        <f>IF(OR($A70="",$N70&lt;&gt;"",$Q70&lt;&gt;""),"",IF($I70="",IF($H70="منقطع","الرسالة 1",""),IF($K70="","الرسالة 2",IF($M70="","الرسالة 3","إغلاق"))))</f>
        <v/>
      </c>
      <c r="U70" s="12">
        <f>IF(OR($T70="",$T70="الرسالة 1"),"",IF($T70="الرسالة 2",$J70,IF($T70="الرسالة 3",$L70,$M70+'الإعدادات والقوائم'!$B$8)))</f>
        <v/>
      </c>
      <c r="V70" s="13">
        <f>IF($A70="","",IF($Q70="طلب عدم المراسلة","لا تراسله",IF($Q70&lt;&gt;"","مغلق",IF($N70&lt;&gt;"","تم الرد",IF($T70="الرسالة 1","للإرسال",IF($T70="","غير منقطع",IF($T70="إغلاق",IF(TODAY()&gt;=$U70,"أغلق الآن","بانتظار الموعد"),IF($U70&lt;TODAY(),"متأخرة",IF($U70=TODAY(),"مستحقة اليوم","بانتظار الموعد")))))))))</f>
        <v/>
      </c>
      <c r="W70" s="14" t="n"/>
    </row>
    <row r="71">
      <c r="A71" s="4" t="n"/>
      <c r="B71" s="5" t="n"/>
      <c r="C71" s="6" t="n"/>
      <c r="D71" s="7" t="n"/>
      <c r="E71" s="8" t="n"/>
      <c r="F71" s="9" t="n"/>
      <c r="G71" s="10">
        <f>IF($E71="","",TODAY()-MAX($E71,N($R71)))</f>
        <v/>
      </c>
      <c r="H71" s="11">
        <f>IF(OR($D71="",$G71=""),"",IF($G71&gt;=$D71*'الإعدادات والقوائم'!$B$5,"منقطع","ليس بعد"))</f>
        <v/>
      </c>
      <c r="I71" s="8" t="n"/>
      <c r="J71" s="12">
        <f>IF($I71="","",WORKDAY($I71+'الإعدادات والقوائم'!$B$6-1,1))</f>
        <v/>
      </c>
      <c r="K71" s="8" t="n"/>
      <c r="L71" s="12">
        <f>IF($I71="","",WORKDAY($I71+'الإعدادات والقوائم'!$B$7-1,1))</f>
        <v/>
      </c>
      <c r="M71" s="8" t="n"/>
      <c r="N71" s="8" t="n"/>
      <c r="O71" s="11">
        <f>IF(OR($N71="",$I71=""),"",IF(AND($M71&lt;&gt;"",$M71&lt;=$N71),"الرسالة 3",IF(AND($K71&lt;&gt;"",$K71&lt;=$N71),"الرسالة 2","الرسالة 1")))</f>
        <v/>
      </c>
      <c r="P71" s="5" t="n"/>
      <c r="Q71" s="5" t="n"/>
      <c r="R71" s="8" t="n"/>
      <c r="S71" s="9" t="n"/>
      <c r="T71" s="11">
        <f>IF(OR($A71="",$N71&lt;&gt;"",$Q71&lt;&gt;""),"",IF($I71="",IF($H71="منقطع","الرسالة 1",""),IF($K71="","الرسالة 2",IF($M71="","الرسالة 3","إغلاق"))))</f>
        <v/>
      </c>
      <c r="U71" s="12">
        <f>IF(OR($T71="",$T71="الرسالة 1"),"",IF($T71="الرسالة 2",$J71,IF($T71="الرسالة 3",$L71,$M71+'الإعدادات والقوائم'!$B$8)))</f>
        <v/>
      </c>
      <c r="V71" s="13">
        <f>IF($A71="","",IF($Q71="طلب عدم المراسلة","لا تراسله",IF($Q71&lt;&gt;"","مغلق",IF($N71&lt;&gt;"","تم الرد",IF($T71="الرسالة 1","للإرسال",IF($T71="","غير منقطع",IF($T71="إغلاق",IF(TODAY()&gt;=$U71,"أغلق الآن","بانتظار الموعد"),IF($U71&lt;TODAY(),"متأخرة",IF($U71=TODAY(),"مستحقة اليوم","بانتظار الموعد")))))))))</f>
        <v/>
      </c>
      <c r="W71" s="14" t="n"/>
    </row>
    <row r="72">
      <c r="A72" s="4" t="n"/>
      <c r="B72" s="5" t="n"/>
      <c r="C72" s="6" t="n"/>
      <c r="D72" s="7" t="n"/>
      <c r="E72" s="8" t="n"/>
      <c r="F72" s="9" t="n"/>
      <c r="G72" s="10">
        <f>IF($E72="","",TODAY()-MAX($E72,N($R72)))</f>
        <v/>
      </c>
      <c r="H72" s="11">
        <f>IF(OR($D72="",$G72=""),"",IF($G72&gt;=$D72*'الإعدادات والقوائم'!$B$5,"منقطع","ليس بعد"))</f>
        <v/>
      </c>
      <c r="I72" s="8" t="n"/>
      <c r="J72" s="12">
        <f>IF($I72="","",WORKDAY($I72+'الإعدادات والقوائم'!$B$6-1,1))</f>
        <v/>
      </c>
      <c r="K72" s="8" t="n"/>
      <c r="L72" s="12">
        <f>IF($I72="","",WORKDAY($I72+'الإعدادات والقوائم'!$B$7-1,1))</f>
        <v/>
      </c>
      <c r="M72" s="8" t="n"/>
      <c r="N72" s="8" t="n"/>
      <c r="O72" s="11">
        <f>IF(OR($N72="",$I72=""),"",IF(AND($M72&lt;&gt;"",$M72&lt;=$N72),"الرسالة 3",IF(AND($K72&lt;&gt;"",$K72&lt;=$N72),"الرسالة 2","الرسالة 1")))</f>
        <v/>
      </c>
      <c r="P72" s="5" t="n"/>
      <c r="Q72" s="5" t="n"/>
      <c r="R72" s="8" t="n"/>
      <c r="S72" s="9" t="n"/>
      <c r="T72" s="11">
        <f>IF(OR($A72="",$N72&lt;&gt;"",$Q72&lt;&gt;""),"",IF($I72="",IF($H72="منقطع","الرسالة 1",""),IF($K72="","الرسالة 2",IF($M72="","الرسالة 3","إغلاق"))))</f>
        <v/>
      </c>
      <c r="U72" s="12">
        <f>IF(OR($T72="",$T72="الرسالة 1"),"",IF($T72="الرسالة 2",$J72,IF($T72="الرسالة 3",$L72,$M72+'الإعدادات والقوائم'!$B$8)))</f>
        <v/>
      </c>
      <c r="V72" s="13">
        <f>IF($A72="","",IF($Q72="طلب عدم المراسلة","لا تراسله",IF($Q72&lt;&gt;"","مغلق",IF($N72&lt;&gt;"","تم الرد",IF($T72="الرسالة 1","للإرسال",IF($T72="","غير منقطع",IF($T72="إغلاق",IF(TODAY()&gt;=$U72,"أغلق الآن","بانتظار الموعد"),IF($U72&lt;TODAY(),"متأخرة",IF($U72=TODAY(),"مستحقة اليوم","بانتظار الموعد")))))))))</f>
        <v/>
      </c>
      <c r="W72" s="14" t="n"/>
    </row>
    <row r="73">
      <c r="A73" s="4" t="n"/>
      <c r="B73" s="5" t="n"/>
      <c r="C73" s="6" t="n"/>
      <c r="D73" s="7" t="n"/>
      <c r="E73" s="8" t="n"/>
      <c r="F73" s="9" t="n"/>
      <c r="G73" s="10">
        <f>IF($E73="","",TODAY()-MAX($E73,N($R73)))</f>
        <v/>
      </c>
      <c r="H73" s="11">
        <f>IF(OR($D73="",$G73=""),"",IF($G73&gt;=$D73*'الإعدادات والقوائم'!$B$5,"منقطع","ليس بعد"))</f>
        <v/>
      </c>
      <c r="I73" s="8" t="n"/>
      <c r="J73" s="12">
        <f>IF($I73="","",WORKDAY($I73+'الإعدادات والقوائم'!$B$6-1,1))</f>
        <v/>
      </c>
      <c r="K73" s="8" t="n"/>
      <c r="L73" s="12">
        <f>IF($I73="","",WORKDAY($I73+'الإعدادات والقوائم'!$B$7-1,1))</f>
        <v/>
      </c>
      <c r="M73" s="8" t="n"/>
      <c r="N73" s="8" t="n"/>
      <c r="O73" s="11">
        <f>IF(OR($N73="",$I73=""),"",IF(AND($M73&lt;&gt;"",$M73&lt;=$N73),"الرسالة 3",IF(AND($K73&lt;&gt;"",$K73&lt;=$N73),"الرسالة 2","الرسالة 1")))</f>
        <v/>
      </c>
      <c r="P73" s="5" t="n"/>
      <c r="Q73" s="5" t="n"/>
      <c r="R73" s="8" t="n"/>
      <c r="S73" s="9" t="n"/>
      <c r="T73" s="11">
        <f>IF(OR($A73="",$N73&lt;&gt;"",$Q73&lt;&gt;""),"",IF($I73="",IF($H73="منقطع","الرسالة 1",""),IF($K73="","الرسالة 2",IF($M73="","الرسالة 3","إغلاق"))))</f>
        <v/>
      </c>
      <c r="U73" s="12">
        <f>IF(OR($T73="",$T73="الرسالة 1"),"",IF($T73="الرسالة 2",$J73,IF($T73="الرسالة 3",$L73,$M73+'الإعدادات والقوائم'!$B$8)))</f>
        <v/>
      </c>
      <c r="V73" s="13">
        <f>IF($A73="","",IF($Q73="طلب عدم المراسلة","لا تراسله",IF($Q73&lt;&gt;"","مغلق",IF($N73&lt;&gt;"","تم الرد",IF($T73="الرسالة 1","للإرسال",IF($T73="","غير منقطع",IF($T73="إغلاق",IF(TODAY()&gt;=$U73,"أغلق الآن","بانتظار الموعد"),IF($U73&lt;TODAY(),"متأخرة",IF($U73=TODAY(),"مستحقة اليوم","بانتظار الموعد")))))))))</f>
        <v/>
      </c>
      <c r="W73" s="14" t="n"/>
    </row>
    <row r="74">
      <c r="A74" s="4" t="n"/>
      <c r="B74" s="5" t="n"/>
      <c r="C74" s="6" t="n"/>
      <c r="D74" s="7" t="n"/>
      <c r="E74" s="8" t="n"/>
      <c r="F74" s="9" t="n"/>
      <c r="G74" s="10">
        <f>IF($E74="","",TODAY()-MAX($E74,N($R74)))</f>
        <v/>
      </c>
      <c r="H74" s="11">
        <f>IF(OR($D74="",$G74=""),"",IF($G74&gt;=$D74*'الإعدادات والقوائم'!$B$5,"منقطع","ليس بعد"))</f>
        <v/>
      </c>
      <c r="I74" s="8" t="n"/>
      <c r="J74" s="12">
        <f>IF($I74="","",WORKDAY($I74+'الإعدادات والقوائم'!$B$6-1,1))</f>
        <v/>
      </c>
      <c r="K74" s="8" t="n"/>
      <c r="L74" s="12">
        <f>IF($I74="","",WORKDAY($I74+'الإعدادات والقوائم'!$B$7-1,1))</f>
        <v/>
      </c>
      <c r="M74" s="8" t="n"/>
      <c r="N74" s="8" t="n"/>
      <c r="O74" s="11">
        <f>IF(OR($N74="",$I74=""),"",IF(AND($M74&lt;&gt;"",$M74&lt;=$N74),"الرسالة 3",IF(AND($K74&lt;&gt;"",$K74&lt;=$N74),"الرسالة 2","الرسالة 1")))</f>
        <v/>
      </c>
      <c r="P74" s="5" t="n"/>
      <c r="Q74" s="5" t="n"/>
      <c r="R74" s="8" t="n"/>
      <c r="S74" s="9" t="n"/>
      <c r="T74" s="11">
        <f>IF(OR($A74="",$N74&lt;&gt;"",$Q74&lt;&gt;""),"",IF($I74="",IF($H74="منقطع","الرسالة 1",""),IF($K74="","الرسالة 2",IF($M74="","الرسالة 3","إغلاق"))))</f>
        <v/>
      </c>
      <c r="U74" s="12">
        <f>IF(OR($T74="",$T74="الرسالة 1"),"",IF($T74="الرسالة 2",$J74,IF($T74="الرسالة 3",$L74,$M74+'الإعدادات والقوائم'!$B$8)))</f>
        <v/>
      </c>
      <c r="V74" s="13">
        <f>IF($A74="","",IF($Q74="طلب عدم المراسلة","لا تراسله",IF($Q74&lt;&gt;"","مغلق",IF($N74&lt;&gt;"","تم الرد",IF($T74="الرسالة 1","للإرسال",IF($T74="","غير منقطع",IF($T74="إغلاق",IF(TODAY()&gt;=$U74,"أغلق الآن","بانتظار الموعد"),IF($U74&lt;TODAY(),"متأخرة",IF($U74=TODAY(),"مستحقة اليوم","بانتظار الموعد")))))))))</f>
        <v/>
      </c>
      <c r="W74" s="14" t="n"/>
    </row>
    <row r="75">
      <c r="A75" s="4" t="n"/>
      <c r="B75" s="5" t="n"/>
      <c r="C75" s="6" t="n"/>
      <c r="D75" s="7" t="n"/>
      <c r="E75" s="8" t="n"/>
      <c r="F75" s="9" t="n"/>
      <c r="G75" s="10">
        <f>IF($E75="","",TODAY()-MAX($E75,N($R75)))</f>
        <v/>
      </c>
      <c r="H75" s="11">
        <f>IF(OR($D75="",$G75=""),"",IF($G75&gt;=$D75*'الإعدادات والقوائم'!$B$5,"منقطع","ليس بعد"))</f>
        <v/>
      </c>
      <c r="I75" s="8" t="n"/>
      <c r="J75" s="12">
        <f>IF($I75="","",WORKDAY($I75+'الإعدادات والقوائم'!$B$6-1,1))</f>
        <v/>
      </c>
      <c r="K75" s="8" t="n"/>
      <c r="L75" s="12">
        <f>IF($I75="","",WORKDAY($I75+'الإعدادات والقوائم'!$B$7-1,1))</f>
        <v/>
      </c>
      <c r="M75" s="8" t="n"/>
      <c r="N75" s="8" t="n"/>
      <c r="O75" s="11">
        <f>IF(OR($N75="",$I75=""),"",IF(AND($M75&lt;&gt;"",$M75&lt;=$N75),"الرسالة 3",IF(AND($K75&lt;&gt;"",$K75&lt;=$N75),"الرسالة 2","الرسالة 1")))</f>
        <v/>
      </c>
      <c r="P75" s="5" t="n"/>
      <c r="Q75" s="5" t="n"/>
      <c r="R75" s="8" t="n"/>
      <c r="S75" s="9" t="n"/>
      <c r="T75" s="11">
        <f>IF(OR($A75="",$N75&lt;&gt;"",$Q75&lt;&gt;""),"",IF($I75="",IF($H75="منقطع","الرسالة 1",""),IF($K75="","الرسالة 2",IF($M75="","الرسالة 3","إغلاق"))))</f>
        <v/>
      </c>
      <c r="U75" s="12">
        <f>IF(OR($T75="",$T75="الرسالة 1"),"",IF($T75="الرسالة 2",$J75,IF($T75="الرسالة 3",$L75,$M75+'الإعدادات والقوائم'!$B$8)))</f>
        <v/>
      </c>
      <c r="V75" s="13">
        <f>IF($A75="","",IF($Q75="طلب عدم المراسلة","لا تراسله",IF($Q75&lt;&gt;"","مغلق",IF($N75&lt;&gt;"","تم الرد",IF($T75="الرسالة 1","للإرسال",IF($T75="","غير منقطع",IF($T75="إغلاق",IF(TODAY()&gt;=$U75,"أغلق الآن","بانتظار الموعد"),IF($U75&lt;TODAY(),"متأخرة",IF($U75=TODAY(),"مستحقة اليوم","بانتظار الموعد")))))))))</f>
        <v/>
      </c>
      <c r="W75" s="14" t="n"/>
    </row>
    <row r="76">
      <c r="A76" s="4" t="n"/>
      <c r="B76" s="5" t="n"/>
      <c r="C76" s="6" t="n"/>
      <c r="D76" s="7" t="n"/>
      <c r="E76" s="8" t="n"/>
      <c r="F76" s="9" t="n"/>
      <c r="G76" s="10">
        <f>IF($E76="","",TODAY()-MAX($E76,N($R76)))</f>
        <v/>
      </c>
      <c r="H76" s="11">
        <f>IF(OR($D76="",$G76=""),"",IF($G76&gt;=$D76*'الإعدادات والقوائم'!$B$5,"منقطع","ليس بعد"))</f>
        <v/>
      </c>
      <c r="I76" s="8" t="n"/>
      <c r="J76" s="12">
        <f>IF($I76="","",WORKDAY($I76+'الإعدادات والقوائم'!$B$6-1,1))</f>
        <v/>
      </c>
      <c r="K76" s="8" t="n"/>
      <c r="L76" s="12">
        <f>IF($I76="","",WORKDAY($I76+'الإعدادات والقوائم'!$B$7-1,1))</f>
        <v/>
      </c>
      <c r="M76" s="8" t="n"/>
      <c r="N76" s="8" t="n"/>
      <c r="O76" s="11">
        <f>IF(OR($N76="",$I76=""),"",IF(AND($M76&lt;&gt;"",$M76&lt;=$N76),"الرسالة 3",IF(AND($K76&lt;&gt;"",$K76&lt;=$N76),"الرسالة 2","الرسالة 1")))</f>
        <v/>
      </c>
      <c r="P76" s="5" t="n"/>
      <c r="Q76" s="5" t="n"/>
      <c r="R76" s="8" t="n"/>
      <c r="S76" s="9" t="n"/>
      <c r="T76" s="11">
        <f>IF(OR($A76="",$N76&lt;&gt;"",$Q76&lt;&gt;""),"",IF($I76="",IF($H76="منقطع","الرسالة 1",""),IF($K76="","الرسالة 2",IF($M76="","الرسالة 3","إغلاق"))))</f>
        <v/>
      </c>
      <c r="U76" s="12">
        <f>IF(OR($T76="",$T76="الرسالة 1"),"",IF($T76="الرسالة 2",$J76,IF($T76="الرسالة 3",$L76,$M76+'الإعدادات والقوائم'!$B$8)))</f>
        <v/>
      </c>
      <c r="V76" s="13">
        <f>IF($A76="","",IF($Q76="طلب عدم المراسلة","لا تراسله",IF($Q76&lt;&gt;"","مغلق",IF($N76&lt;&gt;"","تم الرد",IF($T76="الرسالة 1","للإرسال",IF($T76="","غير منقطع",IF($T76="إغلاق",IF(TODAY()&gt;=$U76,"أغلق الآن","بانتظار الموعد"),IF($U76&lt;TODAY(),"متأخرة",IF($U76=TODAY(),"مستحقة اليوم","بانتظار الموعد")))))))))</f>
        <v/>
      </c>
      <c r="W76" s="14" t="n"/>
    </row>
    <row r="77">
      <c r="A77" s="4" t="n"/>
      <c r="B77" s="5" t="n"/>
      <c r="C77" s="6" t="n"/>
      <c r="D77" s="7" t="n"/>
      <c r="E77" s="8" t="n"/>
      <c r="F77" s="9" t="n"/>
      <c r="G77" s="10">
        <f>IF($E77="","",TODAY()-MAX($E77,N($R77)))</f>
        <v/>
      </c>
      <c r="H77" s="11">
        <f>IF(OR($D77="",$G77=""),"",IF($G77&gt;=$D77*'الإعدادات والقوائم'!$B$5,"منقطع","ليس بعد"))</f>
        <v/>
      </c>
      <c r="I77" s="8" t="n"/>
      <c r="J77" s="12">
        <f>IF($I77="","",WORKDAY($I77+'الإعدادات والقوائم'!$B$6-1,1))</f>
        <v/>
      </c>
      <c r="K77" s="8" t="n"/>
      <c r="L77" s="12">
        <f>IF($I77="","",WORKDAY($I77+'الإعدادات والقوائم'!$B$7-1,1))</f>
        <v/>
      </c>
      <c r="M77" s="8" t="n"/>
      <c r="N77" s="8" t="n"/>
      <c r="O77" s="11">
        <f>IF(OR($N77="",$I77=""),"",IF(AND($M77&lt;&gt;"",$M77&lt;=$N77),"الرسالة 3",IF(AND($K77&lt;&gt;"",$K77&lt;=$N77),"الرسالة 2","الرسالة 1")))</f>
        <v/>
      </c>
      <c r="P77" s="5" t="n"/>
      <c r="Q77" s="5" t="n"/>
      <c r="R77" s="8" t="n"/>
      <c r="S77" s="9" t="n"/>
      <c r="T77" s="11">
        <f>IF(OR($A77="",$N77&lt;&gt;"",$Q77&lt;&gt;""),"",IF($I77="",IF($H77="منقطع","الرسالة 1",""),IF($K77="","الرسالة 2",IF($M77="","الرسالة 3","إغلاق"))))</f>
        <v/>
      </c>
      <c r="U77" s="12">
        <f>IF(OR($T77="",$T77="الرسالة 1"),"",IF($T77="الرسالة 2",$J77,IF($T77="الرسالة 3",$L77,$M77+'الإعدادات والقوائم'!$B$8)))</f>
        <v/>
      </c>
      <c r="V77" s="13">
        <f>IF($A77="","",IF($Q77="طلب عدم المراسلة","لا تراسله",IF($Q77&lt;&gt;"","مغلق",IF($N77&lt;&gt;"","تم الرد",IF($T77="الرسالة 1","للإرسال",IF($T77="","غير منقطع",IF($T77="إغلاق",IF(TODAY()&gt;=$U77,"أغلق الآن","بانتظار الموعد"),IF($U77&lt;TODAY(),"متأخرة",IF($U77=TODAY(),"مستحقة اليوم","بانتظار الموعد")))))))))</f>
        <v/>
      </c>
      <c r="W77" s="14" t="n"/>
    </row>
    <row r="78">
      <c r="A78" s="4" t="n"/>
      <c r="B78" s="5" t="n"/>
      <c r="C78" s="6" t="n"/>
      <c r="D78" s="7" t="n"/>
      <c r="E78" s="8" t="n"/>
      <c r="F78" s="9" t="n"/>
      <c r="G78" s="10">
        <f>IF($E78="","",TODAY()-MAX($E78,N($R78)))</f>
        <v/>
      </c>
      <c r="H78" s="11">
        <f>IF(OR($D78="",$G78=""),"",IF($G78&gt;=$D78*'الإعدادات والقوائم'!$B$5,"منقطع","ليس بعد"))</f>
        <v/>
      </c>
      <c r="I78" s="8" t="n"/>
      <c r="J78" s="12">
        <f>IF($I78="","",WORKDAY($I78+'الإعدادات والقوائم'!$B$6-1,1))</f>
        <v/>
      </c>
      <c r="K78" s="8" t="n"/>
      <c r="L78" s="12">
        <f>IF($I78="","",WORKDAY($I78+'الإعدادات والقوائم'!$B$7-1,1))</f>
        <v/>
      </c>
      <c r="M78" s="8" t="n"/>
      <c r="N78" s="8" t="n"/>
      <c r="O78" s="11">
        <f>IF(OR($N78="",$I78=""),"",IF(AND($M78&lt;&gt;"",$M78&lt;=$N78),"الرسالة 3",IF(AND($K78&lt;&gt;"",$K78&lt;=$N78),"الرسالة 2","الرسالة 1")))</f>
        <v/>
      </c>
      <c r="P78" s="5" t="n"/>
      <c r="Q78" s="5" t="n"/>
      <c r="R78" s="8" t="n"/>
      <c r="S78" s="9" t="n"/>
      <c r="T78" s="11">
        <f>IF(OR($A78="",$N78&lt;&gt;"",$Q78&lt;&gt;""),"",IF($I78="",IF($H78="منقطع","الرسالة 1",""),IF($K78="","الرسالة 2",IF($M78="","الرسالة 3","إغلاق"))))</f>
        <v/>
      </c>
      <c r="U78" s="12">
        <f>IF(OR($T78="",$T78="الرسالة 1"),"",IF($T78="الرسالة 2",$J78,IF($T78="الرسالة 3",$L78,$M78+'الإعدادات والقوائم'!$B$8)))</f>
        <v/>
      </c>
      <c r="V78" s="13">
        <f>IF($A78="","",IF($Q78="طلب عدم المراسلة","لا تراسله",IF($Q78&lt;&gt;"","مغلق",IF($N78&lt;&gt;"","تم الرد",IF($T78="الرسالة 1","للإرسال",IF($T78="","غير منقطع",IF($T78="إغلاق",IF(TODAY()&gt;=$U78,"أغلق الآن","بانتظار الموعد"),IF($U78&lt;TODAY(),"متأخرة",IF($U78=TODAY(),"مستحقة اليوم","بانتظار الموعد")))))))))</f>
        <v/>
      </c>
      <c r="W78" s="14" t="n"/>
    </row>
    <row r="79">
      <c r="A79" s="4" t="n"/>
      <c r="B79" s="5" t="n"/>
      <c r="C79" s="6" t="n"/>
      <c r="D79" s="7" t="n"/>
      <c r="E79" s="8" t="n"/>
      <c r="F79" s="9" t="n"/>
      <c r="G79" s="10">
        <f>IF($E79="","",TODAY()-MAX($E79,N($R79)))</f>
        <v/>
      </c>
      <c r="H79" s="11">
        <f>IF(OR($D79="",$G79=""),"",IF($G79&gt;=$D79*'الإعدادات والقوائم'!$B$5,"منقطع","ليس بعد"))</f>
        <v/>
      </c>
      <c r="I79" s="8" t="n"/>
      <c r="J79" s="12">
        <f>IF($I79="","",WORKDAY($I79+'الإعدادات والقوائم'!$B$6-1,1))</f>
        <v/>
      </c>
      <c r="K79" s="8" t="n"/>
      <c r="L79" s="12">
        <f>IF($I79="","",WORKDAY($I79+'الإعدادات والقوائم'!$B$7-1,1))</f>
        <v/>
      </c>
      <c r="M79" s="8" t="n"/>
      <c r="N79" s="8" t="n"/>
      <c r="O79" s="11">
        <f>IF(OR($N79="",$I79=""),"",IF(AND($M79&lt;&gt;"",$M79&lt;=$N79),"الرسالة 3",IF(AND($K79&lt;&gt;"",$K79&lt;=$N79),"الرسالة 2","الرسالة 1")))</f>
        <v/>
      </c>
      <c r="P79" s="5" t="n"/>
      <c r="Q79" s="5" t="n"/>
      <c r="R79" s="8" t="n"/>
      <c r="S79" s="9" t="n"/>
      <c r="T79" s="11">
        <f>IF(OR($A79="",$N79&lt;&gt;"",$Q79&lt;&gt;""),"",IF($I79="",IF($H79="منقطع","الرسالة 1",""),IF($K79="","الرسالة 2",IF($M79="","الرسالة 3","إغلاق"))))</f>
        <v/>
      </c>
      <c r="U79" s="12">
        <f>IF(OR($T79="",$T79="الرسالة 1"),"",IF($T79="الرسالة 2",$J79,IF($T79="الرسالة 3",$L79,$M79+'الإعدادات والقوائم'!$B$8)))</f>
        <v/>
      </c>
      <c r="V79" s="13">
        <f>IF($A79="","",IF($Q79="طلب عدم المراسلة","لا تراسله",IF($Q79&lt;&gt;"","مغلق",IF($N79&lt;&gt;"","تم الرد",IF($T79="الرسالة 1","للإرسال",IF($T79="","غير منقطع",IF($T79="إغلاق",IF(TODAY()&gt;=$U79,"أغلق الآن","بانتظار الموعد"),IF($U79&lt;TODAY(),"متأخرة",IF($U79=TODAY(),"مستحقة اليوم","بانتظار الموعد")))))))))</f>
        <v/>
      </c>
      <c r="W79" s="14" t="n"/>
    </row>
    <row r="80">
      <c r="A80" s="4" t="n"/>
      <c r="B80" s="5" t="n"/>
      <c r="C80" s="6" t="n"/>
      <c r="D80" s="7" t="n"/>
      <c r="E80" s="8" t="n"/>
      <c r="F80" s="9" t="n"/>
      <c r="G80" s="10">
        <f>IF($E80="","",TODAY()-MAX($E80,N($R80)))</f>
        <v/>
      </c>
      <c r="H80" s="11">
        <f>IF(OR($D80="",$G80=""),"",IF($G80&gt;=$D80*'الإعدادات والقوائم'!$B$5,"منقطع","ليس بعد"))</f>
        <v/>
      </c>
      <c r="I80" s="8" t="n"/>
      <c r="J80" s="12">
        <f>IF($I80="","",WORKDAY($I80+'الإعدادات والقوائم'!$B$6-1,1))</f>
        <v/>
      </c>
      <c r="K80" s="8" t="n"/>
      <c r="L80" s="12">
        <f>IF($I80="","",WORKDAY($I80+'الإعدادات والقوائم'!$B$7-1,1))</f>
        <v/>
      </c>
      <c r="M80" s="8" t="n"/>
      <c r="N80" s="8" t="n"/>
      <c r="O80" s="11">
        <f>IF(OR($N80="",$I80=""),"",IF(AND($M80&lt;&gt;"",$M80&lt;=$N80),"الرسالة 3",IF(AND($K80&lt;&gt;"",$K80&lt;=$N80),"الرسالة 2","الرسالة 1")))</f>
        <v/>
      </c>
      <c r="P80" s="5" t="n"/>
      <c r="Q80" s="5" t="n"/>
      <c r="R80" s="8" t="n"/>
      <c r="S80" s="9" t="n"/>
      <c r="T80" s="11">
        <f>IF(OR($A80="",$N80&lt;&gt;"",$Q80&lt;&gt;""),"",IF($I80="",IF($H80="منقطع","الرسالة 1",""),IF($K80="","الرسالة 2",IF($M80="","الرسالة 3","إغلاق"))))</f>
        <v/>
      </c>
      <c r="U80" s="12">
        <f>IF(OR($T80="",$T80="الرسالة 1"),"",IF($T80="الرسالة 2",$J80,IF($T80="الرسالة 3",$L80,$M80+'الإعدادات والقوائم'!$B$8)))</f>
        <v/>
      </c>
      <c r="V80" s="13">
        <f>IF($A80="","",IF($Q80="طلب عدم المراسلة","لا تراسله",IF($Q80&lt;&gt;"","مغلق",IF($N80&lt;&gt;"","تم الرد",IF($T80="الرسالة 1","للإرسال",IF($T80="","غير منقطع",IF($T80="إغلاق",IF(TODAY()&gt;=$U80,"أغلق الآن","بانتظار الموعد"),IF($U80&lt;TODAY(),"متأخرة",IF($U80=TODAY(),"مستحقة اليوم","بانتظار الموعد")))))))))</f>
        <v/>
      </c>
      <c r="W80" s="14" t="n"/>
    </row>
    <row r="81">
      <c r="A81" s="4" t="n"/>
      <c r="B81" s="5" t="n"/>
      <c r="C81" s="6" t="n"/>
      <c r="D81" s="7" t="n"/>
      <c r="E81" s="8" t="n"/>
      <c r="F81" s="9" t="n"/>
      <c r="G81" s="10">
        <f>IF($E81="","",TODAY()-MAX($E81,N($R81)))</f>
        <v/>
      </c>
      <c r="H81" s="11">
        <f>IF(OR($D81="",$G81=""),"",IF($G81&gt;=$D81*'الإعدادات والقوائم'!$B$5,"منقطع","ليس بعد"))</f>
        <v/>
      </c>
      <c r="I81" s="8" t="n"/>
      <c r="J81" s="12">
        <f>IF($I81="","",WORKDAY($I81+'الإعدادات والقوائم'!$B$6-1,1))</f>
        <v/>
      </c>
      <c r="K81" s="8" t="n"/>
      <c r="L81" s="12">
        <f>IF($I81="","",WORKDAY($I81+'الإعدادات والقوائم'!$B$7-1,1))</f>
        <v/>
      </c>
      <c r="M81" s="8" t="n"/>
      <c r="N81" s="8" t="n"/>
      <c r="O81" s="11">
        <f>IF(OR($N81="",$I81=""),"",IF(AND($M81&lt;&gt;"",$M81&lt;=$N81),"الرسالة 3",IF(AND($K81&lt;&gt;"",$K81&lt;=$N81),"الرسالة 2","الرسالة 1")))</f>
        <v/>
      </c>
      <c r="P81" s="5" t="n"/>
      <c r="Q81" s="5" t="n"/>
      <c r="R81" s="8" t="n"/>
      <c r="S81" s="9" t="n"/>
      <c r="T81" s="11">
        <f>IF(OR($A81="",$N81&lt;&gt;"",$Q81&lt;&gt;""),"",IF($I81="",IF($H81="منقطع","الرسالة 1",""),IF($K81="","الرسالة 2",IF($M81="","الرسالة 3","إغلاق"))))</f>
        <v/>
      </c>
      <c r="U81" s="12">
        <f>IF(OR($T81="",$T81="الرسالة 1"),"",IF($T81="الرسالة 2",$J81,IF($T81="الرسالة 3",$L81,$M81+'الإعدادات والقوائم'!$B$8)))</f>
        <v/>
      </c>
      <c r="V81" s="13">
        <f>IF($A81="","",IF($Q81="طلب عدم المراسلة","لا تراسله",IF($Q81&lt;&gt;"","مغلق",IF($N81&lt;&gt;"","تم الرد",IF($T81="الرسالة 1","للإرسال",IF($T81="","غير منقطع",IF($T81="إغلاق",IF(TODAY()&gt;=$U81,"أغلق الآن","بانتظار الموعد"),IF($U81&lt;TODAY(),"متأخرة",IF($U81=TODAY(),"مستحقة اليوم","بانتظار الموعد")))))))))</f>
        <v/>
      </c>
      <c r="W81" s="14" t="n"/>
    </row>
    <row r="82">
      <c r="A82" s="4" t="n"/>
      <c r="B82" s="5" t="n"/>
      <c r="C82" s="6" t="n"/>
      <c r="D82" s="7" t="n"/>
      <c r="E82" s="8" t="n"/>
      <c r="F82" s="9" t="n"/>
      <c r="G82" s="10">
        <f>IF($E82="","",TODAY()-MAX($E82,N($R82)))</f>
        <v/>
      </c>
      <c r="H82" s="11">
        <f>IF(OR($D82="",$G82=""),"",IF($G82&gt;=$D82*'الإعدادات والقوائم'!$B$5,"منقطع","ليس بعد"))</f>
        <v/>
      </c>
      <c r="I82" s="8" t="n"/>
      <c r="J82" s="12">
        <f>IF($I82="","",WORKDAY($I82+'الإعدادات والقوائم'!$B$6-1,1))</f>
        <v/>
      </c>
      <c r="K82" s="8" t="n"/>
      <c r="L82" s="12">
        <f>IF($I82="","",WORKDAY($I82+'الإعدادات والقوائم'!$B$7-1,1))</f>
        <v/>
      </c>
      <c r="M82" s="8" t="n"/>
      <c r="N82" s="8" t="n"/>
      <c r="O82" s="11">
        <f>IF(OR($N82="",$I82=""),"",IF(AND($M82&lt;&gt;"",$M82&lt;=$N82),"الرسالة 3",IF(AND($K82&lt;&gt;"",$K82&lt;=$N82),"الرسالة 2","الرسالة 1")))</f>
        <v/>
      </c>
      <c r="P82" s="5" t="n"/>
      <c r="Q82" s="5" t="n"/>
      <c r="R82" s="8" t="n"/>
      <c r="S82" s="9" t="n"/>
      <c r="T82" s="11">
        <f>IF(OR($A82="",$N82&lt;&gt;"",$Q82&lt;&gt;""),"",IF($I82="",IF($H82="منقطع","الرسالة 1",""),IF($K82="","الرسالة 2",IF($M82="","الرسالة 3","إغلاق"))))</f>
        <v/>
      </c>
      <c r="U82" s="12">
        <f>IF(OR($T82="",$T82="الرسالة 1"),"",IF($T82="الرسالة 2",$J82,IF($T82="الرسالة 3",$L82,$M82+'الإعدادات والقوائم'!$B$8)))</f>
        <v/>
      </c>
      <c r="V82" s="13">
        <f>IF($A82="","",IF($Q82="طلب عدم المراسلة","لا تراسله",IF($Q82&lt;&gt;"","مغلق",IF($N82&lt;&gt;"","تم الرد",IF($T82="الرسالة 1","للإرسال",IF($T82="","غير منقطع",IF($T82="إغلاق",IF(TODAY()&gt;=$U82,"أغلق الآن","بانتظار الموعد"),IF($U82&lt;TODAY(),"متأخرة",IF($U82=TODAY(),"مستحقة اليوم","بانتظار الموعد")))))))))</f>
        <v/>
      </c>
      <c r="W82" s="14" t="n"/>
    </row>
    <row r="83">
      <c r="A83" s="4" t="n"/>
      <c r="B83" s="5" t="n"/>
      <c r="C83" s="6" t="n"/>
      <c r="D83" s="7" t="n"/>
      <c r="E83" s="8" t="n"/>
      <c r="F83" s="9" t="n"/>
      <c r="G83" s="10">
        <f>IF($E83="","",TODAY()-MAX($E83,N($R83)))</f>
        <v/>
      </c>
      <c r="H83" s="11">
        <f>IF(OR($D83="",$G83=""),"",IF($G83&gt;=$D83*'الإعدادات والقوائم'!$B$5,"منقطع","ليس بعد"))</f>
        <v/>
      </c>
      <c r="I83" s="8" t="n"/>
      <c r="J83" s="12">
        <f>IF($I83="","",WORKDAY($I83+'الإعدادات والقوائم'!$B$6-1,1))</f>
        <v/>
      </c>
      <c r="K83" s="8" t="n"/>
      <c r="L83" s="12">
        <f>IF($I83="","",WORKDAY($I83+'الإعدادات والقوائم'!$B$7-1,1))</f>
        <v/>
      </c>
      <c r="M83" s="8" t="n"/>
      <c r="N83" s="8" t="n"/>
      <c r="O83" s="11">
        <f>IF(OR($N83="",$I83=""),"",IF(AND($M83&lt;&gt;"",$M83&lt;=$N83),"الرسالة 3",IF(AND($K83&lt;&gt;"",$K83&lt;=$N83),"الرسالة 2","الرسالة 1")))</f>
        <v/>
      </c>
      <c r="P83" s="5" t="n"/>
      <c r="Q83" s="5" t="n"/>
      <c r="R83" s="8" t="n"/>
      <c r="S83" s="9" t="n"/>
      <c r="T83" s="11">
        <f>IF(OR($A83="",$N83&lt;&gt;"",$Q83&lt;&gt;""),"",IF($I83="",IF($H83="منقطع","الرسالة 1",""),IF($K83="","الرسالة 2",IF($M83="","الرسالة 3","إغلاق"))))</f>
        <v/>
      </c>
      <c r="U83" s="12">
        <f>IF(OR($T83="",$T83="الرسالة 1"),"",IF($T83="الرسالة 2",$J83,IF($T83="الرسالة 3",$L83,$M83+'الإعدادات والقوائم'!$B$8)))</f>
        <v/>
      </c>
      <c r="V83" s="13">
        <f>IF($A83="","",IF($Q83="طلب عدم المراسلة","لا تراسله",IF($Q83&lt;&gt;"","مغلق",IF($N83&lt;&gt;"","تم الرد",IF($T83="الرسالة 1","للإرسال",IF($T83="","غير منقطع",IF($T83="إغلاق",IF(TODAY()&gt;=$U83,"أغلق الآن","بانتظار الموعد"),IF($U83&lt;TODAY(),"متأخرة",IF($U83=TODAY(),"مستحقة اليوم","بانتظار الموعد")))))))))</f>
        <v/>
      </c>
      <c r="W83" s="14" t="n"/>
    </row>
    <row r="84">
      <c r="A84" s="4" t="n"/>
      <c r="B84" s="5" t="n"/>
      <c r="C84" s="6" t="n"/>
      <c r="D84" s="7" t="n"/>
      <c r="E84" s="8" t="n"/>
      <c r="F84" s="9" t="n"/>
      <c r="G84" s="10">
        <f>IF($E84="","",TODAY()-MAX($E84,N($R84)))</f>
        <v/>
      </c>
      <c r="H84" s="11">
        <f>IF(OR($D84="",$G84=""),"",IF($G84&gt;=$D84*'الإعدادات والقوائم'!$B$5,"منقطع","ليس بعد"))</f>
        <v/>
      </c>
      <c r="I84" s="8" t="n"/>
      <c r="J84" s="12">
        <f>IF($I84="","",WORKDAY($I84+'الإعدادات والقوائم'!$B$6-1,1))</f>
        <v/>
      </c>
      <c r="K84" s="8" t="n"/>
      <c r="L84" s="12">
        <f>IF($I84="","",WORKDAY($I84+'الإعدادات والقوائم'!$B$7-1,1))</f>
        <v/>
      </c>
      <c r="M84" s="8" t="n"/>
      <c r="N84" s="8" t="n"/>
      <c r="O84" s="11">
        <f>IF(OR($N84="",$I84=""),"",IF(AND($M84&lt;&gt;"",$M84&lt;=$N84),"الرسالة 3",IF(AND($K84&lt;&gt;"",$K84&lt;=$N84),"الرسالة 2","الرسالة 1")))</f>
        <v/>
      </c>
      <c r="P84" s="5" t="n"/>
      <c r="Q84" s="5" t="n"/>
      <c r="R84" s="8" t="n"/>
      <c r="S84" s="9" t="n"/>
      <c r="T84" s="11">
        <f>IF(OR($A84="",$N84&lt;&gt;"",$Q84&lt;&gt;""),"",IF($I84="",IF($H84="منقطع","الرسالة 1",""),IF($K84="","الرسالة 2",IF($M84="","الرسالة 3","إغلاق"))))</f>
        <v/>
      </c>
      <c r="U84" s="12">
        <f>IF(OR($T84="",$T84="الرسالة 1"),"",IF($T84="الرسالة 2",$J84,IF($T84="الرسالة 3",$L84,$M84+'الإعدادات والقوائم'!$B$8)))</f>
        <v/>
      </c>
      <c r="V84" s="13">
        <f>IF($A84="","",IF($Q84="طلب عدم المراسلة","لا تراسله",IF($Q84&lt;&gt;"","مغلق",IF($N84&lt;&gt;"","تم الرد",IF($T84="الرسالة 1","للإرسال",IF($T84="","غير منقطع",IF($T84="إغلاق",IF(TODAY()&gt;=$U84,"أغلق الآن","بانتظار الموعد"),IF($U84&lt;TODAY(),"متأخرة",IF($U84=TODAY(),"مستحقة اليوم","بانتظار الموعد")))))))))</f>
        <v/>
      </c>
      <c r="W84" s="14" t="n"/>
    </row>
    <row r="85">
      <c r="A85" s="4" t="n"/>
      <c r="B85" s="5" t="n"/>
      <c r="C85" s="6" t="n"/>
      <c r="D85" s="7" t="n"/>
      <c r="E85" s="8" t="n"/>
      <c r="F85" s="9" t="n"/>
      <c r="G85" s="10">
        <f>IF($E85="","",TODAY()-MAX($E85,N($R85)))</f>
        <v/>
      </c>
      <c r="H85" s="11">
        <f>IF(OR($D85="",$G85=""),"",IF($G85&gt;=$D85*'الإعدادات والقوائم'!$B$5,"منقطع","ليس بعد"))</f>
        <v/>
      </c>
      <c r="I85" s="8" t="n"/>
      <c r="J85" s="12">
        <f>IF($I85="","",WORKDAY($I85+'الإعدادات والقوائم'!$B$6-1,1))</f>
        <v/>
      </c>
      <c r="K85" s="8" t="n"/>
      <c r="L85" s="12">
        <f>IF($I85="","",WORKDAY($I85+'الإعدادات والقوائم'!$B$7-1,1))</f>
        <v/>
      </c>
      <c r="M85" s="8" t="n"/>
      <c r="N85" s="8" t="n"/>
      <c r="O85" s="11">
        <f>IF(OR($N85="",$I85=""),"",IF(AND($M85&lt;&gt;"",$M85&lt;=$N85),"الرسالة 3",IF(AND($K85&lt;&gt;"",$K85&lt;=$N85),"الرسالة 2","الرسالة 1")))</f>
        <v/>
      </c>
      <c r="P85" s="5" t="n"/>
      <c r="Q85" s="5" t="n"/>
      <c r="R85" s="8" t="n"/>
      <c r="S85" s="9" t="n"/>
      <c r="T85" s="11">
        <f>IF(OR($A85="",$N85&lt;&gt;"",$Q85&lt;&gt;""),"",IF($I85="",IF($H85="منقطع","الرسالة 1",""),IF($K85="","الرسالة 2",IF($M85="","الرسالة 3","إغلاق"))))</f>
        <v/>
      </c>
      <c r="U85" s="12">
        <f>IF(OR($T85="",$T85="الرسالة 1"),"",IF($T85="الرسالة 2",$J85,IF($T85="الرسالة 3",$L85,$M85+'الإعدادات والقوائم'!$B$8)))</f>
        <v/>
      </c>
      <c r="V85" s="13">
        <f>IF($A85="","",IF($Q85="طلب عدم المراسلة","لا تراسله",IF($Q85&lt;&gt;"","مغلق",IF($N85&lt;&gt;"","تم الرد",IF($T85="الرسالة 1","للإرسال",IF($T85="","غير منقطع",IF($T85="إغلاق",IF(TODAY()&gt;=$U85,"أغلق الآن","بانتظار الموعد"),IF($U85&lt;TODAY(),"متأخرة",IF($U85=TODAY(),"مستحقة اليوم","بانتظار الموعد")))))))))</f>
        <v/>
      </c>
      <c r="W85" s="14" t="n"/>
    </row>
    <row r="86">
      <c r="A86" s="4" t="n"/>
      <c r="B86" s="5" t="n"/>
      <c r="C86" s="6" t="n"/>
      <c r="D86" s="7" t="n"/>
      <c r="E86" s="8" t="n"/>
      <c r="F86" s="9" t="n"/>
      <c r="G86" s="10">
        <f>IF($E86="","",TODAY()-MAX($E86,N($R86)))</f>
        <v/>
      </c>
      <c r="H86" s="11">
        <f>IF(OR($D86="",$G86=""),"",IF($G86&gt;=$D86*'الإعدادات والقوائم'!$B$5,"منقطع","ليس بعد"))</f>
        <v/>
      </c>
      <c r="I86" s="8" t="n"/>
      <c r="J86" s="12">
        <f>IF($I86="","",WORKDAY($I86+'الإعدادات والقوائم'!$B$6-1,1))</f>
        <v/>
      </c>
      <c r="K86" s="8" t="n"/>
      <c r="L86" s="12">
        <f>IF($I86="","",WORKDAY($I86+'الإعدادات والقوائم'!$B$7-1,1))</f>
        <v/>
      </c>
      <c r="M86" s="8" t="n"/>
      <c r="N86" s="8" t="n"/>
      <c r="O86" s="11">
        <f>IF(OR($N86="",$I86=""),"",IF(AND($M86&lt;&gt;"",$M86&lt;=$N86),"الرسالة 3",IF(AND($K86&lt;&gt;"",$K86&lt;=$N86),"الرسالة 2","الرسالة 1")))</f>
        <v/>
      </c>
      <c r="P86" s="5" t="n"/>
      <c r="Q86" s="5" t="n"/>
      <c r="R86" s="8" t="n"/>
      <c r="S86" s="9" t="n"/>
      <c r="T86" s="11">
        <f>IF(OR($A86="",$N86&lt;&gt;"",$Q86&lt;&gt;""),"",IF($I86="",IF($H86="منقطع","الرسالة 1",""),IF($K86="","الرسالة 2",IF($M86="","الرسالة 3","إغلاق"))))</f>
        <v/>
      </c>
      <c r="U86" s="12">
        <f>IF(OR($T86="",$T86="الرسالة 1"),"",IF($T86="الرسالة 2",$J86,IF($T86="الرسالة 3",$L86,$M86+'الإعدادات والقوائم'!$B$8)))</f>
        <v/>
      </c>
      <c r="V86" s="13">
        <f>IF($A86="","",IF($Q86="طلب عدم المراسلة","لا تراسله",IF($Q86&lt;&gt;"","مغلق",IF($N86&lt;&gt;"","تم الرد",IF($T86="الرسالة 1","للإرسال",IF($T86="","غير منقطع",IF($T86="إغلاق",IF(TODAY()&gt;=$U86,"أغلق الآن","بانتظار الموعد"),IF($U86&lt;TODAY(),"متأخرة",IF($U86=TODAY(),"مستحقة اليوم","بانتظار الموعد")))))))))</f>
        <v/>
      </c>
      <c r="W86" s="14" t="n"/>
    </row>
    <row r="87">
      <c r="A87" s="4" t="n"/>
      <c r="B87" s="5" t="n"/>
      <c r="C87" s="6" t="n"/>
      <c r="D87" s="7" t="n"/>
      <c r="E87" s="8" t="n"/>
      <c r="F87" s="9" t="n"/>
      <c r="G87" s="10">
        <f>IF($E87="","",TODAY()-MAX($E87,N($R87)))</f>
        <v/>
      </c>
      <c r="H87" s="11">
        <f>IF(OR($D87="",$G87=""),"",IF($G87&gt;=$D87*'الإعدادات والقوائم'!$B$5,"منقطع","ليس بعد"))</f>
        <v/>
      </c>
      <c r="I87" s="8" t="n"/>
      <c r="J87" s="12">
        <f>IF($I87="","",WORKDAY($I87+'الإعدادات والقوائم'!$B$6-1,1))</f>
        <v/>
      </c>
      <c r="K87" s="8" t="n"/>
      <c r="L87" s="12">
        <f>IF($I87="","",WORKDAY($I87+'الإعدادات والقوائم'!$B$7-1,1))</f>
        <v/>
      </c>
      <c r="M87" s="8" t="n"/>
      <c r="N87" s="8" t="n"/>
      <c r="O87" s="11">
        <f>IF(OR($N87="",$I87=""),"",IF(AND($M87&lt;&gt;"",$M87&lt;=$N87),"الرسالة 3",IF(AND($K87&lt;&gt;"",$K87&lt;=$N87),"الرسالة 2","الرسالة 1")))</f>
        <v/>
      </c>
      <c r="P87" s="5" t="n"/>
      <c r="Q87" s="5" t="n"/>
      <c r="R87" s="8" t="n"/>
      <c r="S87" s="9" t="n"/>
      <c r="T87" s="11">
        <f>IF(OR($A87="",$N87&lt;&gt;"",$Q87&lt;&gt;""),"",IF($I87="",IF($H87="منقطع","الرسالة 1",""),IF($K87="","الرسالة 2",IF($M87="","الرسالة 3","إغلاق"))))</f>
        <v/>
      </c>
      <c r="U87" s="12">
        <f>IF(OR($T87="",$T87="الرسالة 1"),"",IF($T87="الرسالة 2",$J87,IF($T87="الرسالة 3",$L87,$M87+'الإعدادات والقوائم'!$B$8)))</f>
        <v/>
      </c>
      <c r="V87" s="13">
        <f>IF($A87="","",IF($Q87="طلب عدم المراسلة","لا تراسله",IF($Q87&lt;&gt;"","مغلق",IF($N87&lt;&gt;"","تم الرد",IF($T87="الرسالة 1","للإرسال",IF($T87="","غير منقطع",IF($T87="إغلاق",IF(TODAY()&gt;=$U87,"أغلق الآن","بانتظار الموعد"),IF($U87&lt;TODAY(),"متأخرة",IF($U87=TODAY(),"مستحقة اليوم","بانتظار الموعد")))))))))</f>
        <v/>
      </c>
      <c r="W87" s="14" t="n"/>
    </row>
    <row r="88">
      <c r="A88" s="4" t="n"/>
      <c r="B88" s="5" t="n"/>
      <c r="C88" s="6" t="n"/>
      <c r="D88" s="7" t="n"/>
      <c r="E88" s="8" t="n"/>
      <c r="F88" s="9" t="n"/>
      <c r="G88" s="10">
        <f>IF($E88="","",TODAY()-MAX($E88,N($R88)))</f>
        <v/>
      </c>
      <c r="H88" s="11">
        <f>IF(OR($D88="",$G88=""),"",IF($G88&gt;=$D88*'الإعدادات والقوائم'!$B$5,"منقطع","ليس بعد"))</f>
        <v/>
      </c>
      <c r="I88" s="8" t="n"/>
      <c r="J88" s="12">
        <f>IF($I88="","",WORKDAY($I88+'الإعدادات والقوائم'!$B$6-1,1))</f>
        <v/>
      </c>
      <c r="K88" s="8" t="n"/>
      <c r="L88" s="12">
        <f>IF($I88="","",WORKDAY($I88+'الإعدادات والقوائم'!$B$7-1,1))</f>
        <v/>
      </c>
      <c r="M88" s="8" t="n"/>
      <c r="N88" s="8" t="n"/>
      <c r="O88" s="11">
        <f>IF(OR($N88="",$I88=""),"",IF(AND($M88&lt;&gt;"",$M88&lt;=$N88),"الرسالة 3",IF(AND($K88&lt;&gt;"",$K88&lt;=$N88),"الرسالة 2","الرسالة 1")))</f>
        <v/>
      </c>
      <c r="P88" s="5" t="n"/>
      <c r="Q88" s="5" t="n"/>
      <c r="R88" s="8" t="n"/>
      <c r="S88" s="9" t="n"/>
      <c r="T88" s="11">
        <f>IF(OR($A88="",$N88&lt;&gt;"",$Q88&lt;&gt;""),"",IF($I88="",IF($H88="منقطع","الرسالة 1",""),IF($K88="","الرسالة 2",IF($M88="","الرسالة 3","إغلاق"))))</f>
        <v/>
      </c>
      <c r="U88" s="12">
        <f>IF(OR($T88="",$T88="الرسالة 1"),"",IF($T88="الرسالة 2",$J88,IF($T88="الرسالة 3",$L88,$M88+'الإعدادات والقوائم'!$B$8)))</f>
        <v/>
      </c>
      <c r="V88" s="13">
        <f>IF($A88="","",IF($Q88="طلب عدم المراسلة","لا تراسله",IF($Q88&lt;&gt;"","مغلق",IF($N88&lt;&gt;"","تم الرد",IF($T88="الرسالة 1","للإرسال",IF($T88="","غير منقطع",IF($T88="إغلاق",IF(TODAY()&gt;=$U88,"أغلق الآن","بانتظار الموعد"),IF($U88&lt;TODAY(),"متأخرة",IF($U88=TODAY(),"مستحقة اليوم","بانتظار الموعد")))))))))</f>
        <v/>
      </c>
      <c r="W88" s="14" t="n"/>
    </row>
    <row r="89">
      <c r="A89" s="4" t="n"/>
      <c r="B89" s="5" t="n"/>
      <c r="C89" s="6" t="n"/>
      <c r="D89" s="7" t="n"/>
      <c r="E89" s="8" t="n"/>
      <c r="F89" s="9" t="n"/>
      <c r="G89" s="10">
        <f>IF($E89="","",TODAY()-MAX($E89,N($R89)))</f>
        <v/>
      </c>
      <c r="H89" s="11">
        <f>IF(OR($D89="",$G89=""),"",IF($G89&gt;=$D89*'الإعدادات والقوائم'!$B$5,"منقطع","ليس بعد"))</f>
        <v/>
      </c>
      <c r="I89" s="8" t="n"/>
      <c r="J89" s="12">
        <f>IF($I89="","",WORKDAY($I89+'الإعدادات والقوائم'!$B$6-1,1))</f>
        <v/>
      </c>
      <c r="K89" s="8" t="n"/>
      <c r="L89" s="12">
        <f>IF($I89="","",WORKDAY($I89+'الإعدادات والقوائم'!$B$7-1,1))</f>
        <v/>
      </c>
      <c r="M89" s="8" t="n"/>
      <c r="N89" s="8" t="n"/>
      <c r="O89" s="11">
        <f>IF(OR($N89="",$I89=""),"",IF(AND($M89&lt;&gt;"",$M89&lt;=$N89),"الرسالة 3",IF(AND($K89&lt;&gt;"",$K89&lt;=$N89),"الرسالة 2","الرسالة 1")))</f>
        <v/>
      </c>
      <c r="P89" s="5" t="n"/>
      <c r="Q89" s="5" t="n"/>
      <c r="R89" s="8" t="n"/>
      <c r="S89" s="9" t="n"/>
      <c r="T89" s="11">
        <f>IF(OR($A89="",$N89&lt;&gt;"",$Q89&lt;&gt;""),"",IF($I89="",IF($H89="منقطع","الرسالة 1",""),IF($K89="","الرسالة 2",IF($M89="","الرسالة 3","إغلاق"))))</f>
        <v/>
      </c>
      <c r="U89" s="12">
        <f>IF(OR($T89="",$T89="الرسالة 1"),"",IF($T89="الرسالة 2",$J89,IF($T89="الرسالة 3",$L89,$M89+'الإعدادات والقوائم'!$B$8)))</f>
        <v/>
      </c>
      <c r="V89" s="13">
        <f>IF($A89="","",IF($Q89="طلب عدم المراسلة","لا تراسله",IF($Q89&lt;&gt;"","مغلق",IF($N89&lt;&gt;"","تم الرد",IF($T89="الرسالة 1","للإرسال",IF($T89="","غير منقطع",IF($T89="إغلاق",IF(TODAY()&gt;=$U89,"أغلق الآن","بانتظار الموعد"),IF($U89&lt;TODAY(),"متأخرة",IF($U89=TODAY(),"مستحقة اليوم","بانتظار الموعد")))))))))</f>
        <v/>
      </c>
      <c r="W89" s="14" t="n"/>
    </row>
    <row r="90">
      <c r="A90" s="4" t="n"/>
      <c r="B90" s="5" t="n"/>
      <c r="C90" s="6" t="n"/>
      <c r="D90" s="7" t="n"/>
      <c r="E90" s="8" t="n"/>
      <c r="F90" s="9" t="n"/>
      <c r="G90" s="10">
        <f>IF($E90="","",TODAY()-MAX($E90,N($R90)))</f>
        <v/>
      </c>
      <c r="H90" s="11">
        <f>IF(OR($D90="",$G90=""),"",IF($G90&gt;=$D90*'الإعدادات والقوائم'!$B$5,"منقطع","ليس بعد"))</f>
        <v/>
      </c>
      <c r="I90" s="8" t="n"/>
      <c r="J90" s="12">
        <f>IF($I90="","",WORKDAY($I90+'الإعدادات والقوائم'!$B$6-1,1))</f>
        <v/>
      </c>
      <c r="K90" s="8" t="n"/>
      <c r="L90" s="12">
        <f>IF($I90="","",WORKDAY($I90+'الإعدادات والقوائم'!$B$7-1,1))</f>
        <v/>
      </c>
      <c r="M90" s="8" t="n"/>
      <c r="N90" s="8" t="n"/>
      <c r="O90" s="11">
        <f>IF(OR($N90="",$I90=""),"",IF(AND($M90&lt;&gt;"",$M90&lt;=$N90),"الرسالة 3",IF(AND($K90&lt;&gt;"",$K90&lt;=$N90),"الرسالة 2","الرسالة 1")))</f>
        <v/>
      </c>
      <c r="P90" s="5" t="n"/>
      <c r="Q90" s="5" t="n"/>
      <c r="R90" s="8" t="n"/>
      <c r="S90" s="9" t="n"/>
      <c r="T90" s="11">
        <f>IF(OR($A90="",$N90&lt;&gt;"",$Q90&lt;&gt;""),"",IF($I90="",IF($H90="منقطع","الرسالة 1",""),IF($K90="","الرسالة 2",IF($M90="","الرسالة 3","إغلاق"))))</f>
        <v/>
      </c>
      <c r="U90" s="12">
        <f>IF(OR($T90="",$T90="الرسالة 1"),"",IF($T90="الرسالة 2",$J90,IF($T90="الرسالة 3",$L90,$M90+'الإعدادات والقوائم'!$B$8)))</f>
        <v/>
      </c>
      <c r="V90" s="13">
        <f>IF($A90="","",IF($Q90="طلب عدم المراسلة","لا تراسله",IF($Q90&lt;&gt;"","مغلق",IF($N90&lt;&gt;"","تم الرد",IF($T90="الرسالة 1","للإرسال",IF($T90="","غير منقطع",IF($T90="إغلاق",IF(TODAY()&gt;=$U90,"أغلق الآن","بانتظار الموعد"),IF($U90&lt;TODAY(),"متأخرة",IF($U90=TODAY(),"مستحقة اليوم","بانتظار الموعد")))))))))</f>
        <v/>
      </c>
      <c r="W90" s="14" t="n"/>
    </row>
    <row r="91">
      <c r="A91" s="4" t="n"/>
      <c r="B91" s="5" t="n"/>
      <c r="C91" s="6" t="n"/>
      <c r="D91" s="7" t="n"/>
      <c r="E91" s="8" t="n"/>
      <c r="F91" s="9" t="n"/>
      <c r="G91" s="10">
        <f>IF($E91="","",TODAY()-MAX($E91,N($R91)))</f>
        <v/>
      </c>
      <c r="H91" s="11">
        <f>IF(OR($D91="",$G91=""),"",IF($G91&gt;=$D91*'الإعدادات والقوائم'!$B$5,"منقطع","ليس بعد"))</f>
        <v/>
      </c>
      <c r="I91" s="8" t="n"/>
      <c r="J91" s="12">
        <f>IF($I91="","",WORKDAY($I91+'الإعدادات والقوائم'!$B$6-1,1))</f>
        <v/>
      </c>
      <c r="K91" s="8" t="n"/>
      <c r="L91" s="12">
        <f>IF($I91="","",WORKDAY($I91+'الإعدادات والقوائم'!$B$7-1,1))</f>
        <v/>
      </c>
      <c r="M91" s="8" t="n"/>
      <c r="N91" s="8" t="n"/>
      <c r="O91" s="11">
        <f>IF(OR($N91="",$I91=""),"",IF(AND($M91&lt;&gt;"",$M91&lt;=$N91),"الرسالة 3",IF(AND($K91&lt;&gt;"",$K91&lt;=$N91),"الرسالة 2","الرسالة 1")))</f>
        <v/>
      </c>
      <c r="P91" s="5" t="n"/>
      <c r="Q91" s="5" t="n"/>
      <c r="R91" s="8" t="n"/>
      <c r="S91" s="9" t="n"/>
      <c r="T91" s="11">
        <f>IF(OR($A91="",$N91&lt;&gt;"",$Q91&lt;&gt;""),"",IF($I91="",IF($H91="منقطع","الرسالة 1",""),IF($K91="","الرسالة 2",IF($M91="","الرسالة 3","إغلاق"))))</f>
        <v/>
      </c>
      <c r="U91" s="12">
        <f>IF(OR($T91="",$T91="الرسالة 1"),"",IF($T91="الرسالة 2",$J91,IF($T91="الرسالة 3",$L91,$M91+'الإعدادات والقوائم'!$B$8)))</f>
        <v/>
      </c>
      <c r="V91" s="13">
        <f>IF($A91="","",IF($Q91="طلب عدم المراسلة","لا تراسله",IF($Q91&lt;&gt;"","مغلق",IF($N91&lt;&gt;"","تم الرد",IF($T91="الرسالة 1","للإرسال",IF($T91="","غير منقطع",IF($T91="إغلاق",IF(TODAY()&gt;=$U91,"أغلق الآن","بانتظار الموعد"),IF($U91&lt;TODAY(),"متأخرة",IF($U91=TODAY(),"مستحقة اليوم","بانتظار الموعد")))))))))</f>
        <v/>
      </c>
      <c r="W91" s="14" t="n"/>
    </row>
    <row r="92">
      <c r="A92" s="4" t="n"/>
      <c r="B92" s="5" t="n"/>
      <c r="C92" s="6" t="n"/>
      <c r="D92" s="7" t="n"/>
      <c r="E92" s="8" t="n"/>
      <c r="F92" s="9" t="n"/>
      <c r="G92" s="10">
        <f>IF($E92="","",TODAY()-MAX($E92,N($R92)))</f>
        <v/>
      </c>
      <c r="H92" s="11">
        <f>IF(OR($D92="",$G92=""),"",IF($G92&gt;=$D92*'الإعدادات والقوائم'!$B$5,"منقطع","ليس بعد"))</f>
        <v/>
      </c>
      <c r="I92" s="8" t="n"/>
      <c r="J92" s="12">
        <f>IF($I92="","",WORKDAY($I92+'الإعدادات والقوائم'!$B$6-1,1))</f>
        <v/>
      </c>
      <c r="K92" s="8" t="n"/>
      <c r="L92" s="12">
        <f>IF($I92="","",WORKDAY($I92+'الإعدادات والقوائم'!$B$7-1,1))</f>
        <v/>
      </c>
      <c r="M92" s="8" t="n"/>
      <c r="N92" s="8" t="n"/>
      <c r="O92" s="11">
        <f>IF(OR($N92="",$I92=""),"",IF(AND($M92&lt;&gt;"",$M92&lt;=$N92),"الرسالة 3",IF(AND($K92&lt;&gt;"",$K92&lt;=$N92),"الرسالة 2","الرسالة 1")))</f>
        <v/>
      </c>
      <c r="P92" s="5" t="n"/>
      <c r="Q92" s="5" t="n"/>
      <c r="R92" s="8" t="n"/>
      <c r="S92" s="9" t="n"/>
      <c r="T92" s="11">
        <f>IF(OR($A92="",$N92&lt;&gt;"",$Q92&lt;&gt;""),"",IF($I92="",IF($H92="منقطع","الرسالة 1",""),IF($K92="","الرسالة 2",IF($M92="","الرسالة 3","إغلاق"))))</f>
        <v/>
      </c>
      <c r="U92" s="12">
        <f>IF(OR($T92="",$T92="الرسالة 1"),"",IF($T92="الرسالة 2",$J92,IF($T92="الرسالة 3",$L92,$M92+'الإعدادات والقوائم'!$B$8)))</f>
        <v/>
      </c>
      <c r="V92" s="13">
        <f>IF($A92="","",IF($Q92="طلب عدم المراسلة","لا تراسله",IF($Q92&lt;&gt;"","مغلق",IF($N92&lt;&gt;"","تم الرد",IF($T92="الرسالة 1","للإرسال",IF($T92="","غير منقطع",IF($T92="إغلاق",IF(TODAY()&gt;=$U92,"أغلق الآن","بانتظار الموعد"),IF($U92&lt;TODAY(),"متأخرة",IF($U92=TODAY(),"مستحقة اليوم","بانتظار الموعد")))))))))</f>
        <v/>
      </c>
      <c r="W92" s="14" t="n"/>
    </row>
    <row r="93">
      <c r="A93" s="4" t="n"/>
      <c r="B93" s="5" t="n"/>
      <c r="C93" s="6" t="n"/>
      <c r="D93" s="7" t="n"/>
      <c r="E93" s="8" t="n"/>
      <c r="F93" s="9" t="n"/>
      <c r="G93" s="10">
        <f>IF($E93="","",TODAY()-MAX($E93,N($R93)))</f>
        <v/>
      </c>
      <c r="H93" s="11">
        <f>IF(OR($D93="",$G93=""),"",IF($G93&gt;=$D93*'الإعدادات والقوائم'!$B$5,"منقطع","ليس بعد"))</f>
        <v/>
      </c>
      <c r="I93" s="8" t="n"/>
      <c r="J93" s="12">
        <f>IF($I93="","",WORKDAY($I93+'الإعدادات والقوائم'!$B$6-1,1))</f>
        <v/>
      </c>
      <c r="K93" s="8" t="n"/>
      <c r="L93" s="12">
        <f>IF($I93="","",WORKDAY($I93+'الإعدادات والقوائم'!$B$7-1,1))</f>
        <v/>
      </c>
      <c r="M93" s="8" t="n"/>
      <c r="N93" s="8" t="n"/>
      <c r="O93" s="11">
        <f>IF(OR($N93="",$I93=""),"",IF(AND($M93&lt;&gt;"",$M93&lt;=$N93),"الرسالة 3",IF(AND($K93&lt;&gt;"",$K93&lt;=$N93),"الرسالة 2","الرسالة 1")))</f>
        <v/>
      </c>
      <c r="P93" s="5" t="n"/>
      <c r="Q93" s="5" t="n"/>
      <c r="R93" s="8" t="n"/>
      <c r="S93" s="9" t="n"/>
      <c r="T93" s="11">
        <f>IF(OR($A93="",$N93&lt;&gt;"",$Q93&lt;&gt;""),"",IF($I93="",IF($H93="منقطع","الرسالة 1",""),IF($K93="","الرسالة 2",IF($M93="","الرسالة 3","إغلاق"))))</f>
        <v/>
      </c>
      <c r="U93" s="12">
        <f>IF(OR($T93="",$T93="الرسالة 1"),"",IF($T93="الرسالة 2",$J93,IF($T93="الرسالة 3",$L93,$M93+'الإعدادات والقوائم'!$B$8)))</f>
        <v/>
      </c>
      <c r="V93" s="13">
        <f>IF($A93="","",IF($Q93="طلب عدم المراسلة","لا تراسله",IF($Q93&lt;&gt;"","مغلق",IF($N93&lt;&gt;"","تم الرد",IF($T93="الرسالة 1","للإرسال",IF($T93="","غير منقطع",IF($T93="إغلاق",IF(TODAY()&gt;=$U93,"أغلق الآن","بانتظار الموعد"),IF($U93&lt;TODAY(),"متأخرة",IF($U93=TODAY(),"مستحقة اليوم","بانتظار الموعد")))))))))</f>
        <v/>
      </c>
      <c r="W93" s="14" t="n"/>
    </row>
    <row r="94">
      <c r="A94" s="4" t="n"/>
      <c r="B94" s="5" t="n"/>
      <c r="C94" s="6" t="n"/>
      <c r="D94" s="7" t="n"/>
      <c r="E94" s="8" t="n"/>
      <c r="F94" s="9" t="n"/>
      <c r="G94" s="10">
        <f>IF($E94="","",TODAY()-MAX($E94,N($R94)))</f>
        <v/>
      </c>
      <c r="H94" s="11">
        <f>IF(OR($D94="",$G94=""),"",IF($G94&gt;=$D94*'الإعدادات والقوائم'!$B$5,"منقطع","ليس بعد"))</f>
        <v/>
      </c>
      <c r="I94" s="8" t="n"/>
      <c r="J94" s="12">
        <f>IF($I94="","",WORKDAY($I94+'الإعدادات والقوائم'!$B$6-1,1))</f>
        <v/>
      </c>
      <c r="K94" s="8" t="n"/>
      <c r="L94" s="12">
        <f>IF($I94="","",WORKDAY($I94+'الإعدادات والقوائم'!$B$7-1,1))</f>
        <v/>
      </c>
      <c r="M94" s="8" t="n"/>
      <c r="N94" s="8" t="n"/>
      <c r="O94" s="11">
        <f>IF(OR($N94="",$I94=""),"",IF(AND($M94&lt;&gt;"",$M94&lt;=$N94),"الرسالة 3",IF(AND($K94&lt;&gt;"",$K94&lt;=$N94),"الرسالة 2","الرسالة 1")))</f>
        <v/>
      </c>
      <c r="P94" s="5" t="n"/>
      <c r="Q94" s="5" t="n"/>
      <c r="R94" s="8" t="n"/>
      <c r="S94" s="9" t="n"/>
      <c r="T94" s="11">
        <f>IF(OR($A94="",$N94&lt;&gt;"",$Q94&lt;&gt;""),"",IF($I94="",IF($H94="منقطع","الرسالة 1",""),IF($K94="","الرسالة 2",IF($M94="","الرسالة 3","إغلاق"))))</f>
        <v/>
      </c>
      <c r="U94" s="12">
        <f>IF(OR($T94="",$T94="الرسالة 1"),"",IF($T94="الرسالة 2",$J94,IF($T94="الرسالة 3",$L94,$M94+'الإعدادات والقوائم'!$B$8)))</f>
        <v/>
      </c>
      <c r="V94" s="13">
        <f>IF($A94="","",IF($Q94="طلب عدم المراسلة","لا تراسله",IF($Q94&lt;&gt;"","مغلق",IF($N94&lt;&gt;"","تم الرد",IF($T94="الرسالة 1","للإرسال",IF($T94="","غير منقطع",IF($T94="إغلاق",IF(TODAY()&gt;=$U94,"أغلق الآن","بانتظار الموعد"),IF($U94&lt;TODAY(),"متأخرة",IF($U94=TODAY(),"مستحقة اليوم","بانتظار الموعد")))))))))</f>
        <v/>
      </c>
      <c r="W94" s="14" t="n"/>
    </row>
    <row r="95">
      <c r="A95" s="4" t="n"/>
      <c r="B95" s="5" t="n"/>
      <c r="C95" s="6" t="n"/>
      <c r="D95" s="7" t="n"/>
      <c r="E95" s="8" t="n"/>
      <c r="F95" s="9" t="n"/>
      <c r="G95" s="10">
        <f>IF($E95="","",TODAY()-MAX($E95,N($R95)))</f>
        <v/>
      </c>
      <c r="H95" s="11">
        <f>IF(OR($D95="",$G95=""),"",IF($G95&gt;=$D95*'الإعدادات والقوائم'!$B$5,"منقطع","ليس بعد"))</f>
        <v/>
      </c>
      <c r="I95" s="8" t="n"/>
      <c r="J95" s="12">
        <f>IF($I95="","",WORKDAY($I95+'الإعدادات والقوائم'!$B$6-1,1))</f>
        <v/>
      </c>
      <c r="K95" s="8" t="n"/>
      <c r="L95" s="12">
        <f>IF($I95="","",WORKDAY($I95+'الإعدادات والقوائم'!$B$7-1,1))</f>
        <v/>
      </c>
      <c r="M95" s="8" t="n"/>
      <c r="N95" s="8" t="n"/>
      <c r="O95" s="11">
        <f>IF(OR($N95="",$I95=""),"",IF(AND($M95&lt;&gt;"",$M95&lt;=$N95),"الرسالة 3",IF(AND($K95&lt;&gt;"",$K95&lt;=$N95),"الرسالة 2","الرسالة 1")))</f>
        <v/>
      </c>
      <c r="P95" s="5" t="n"/>
      <c r="Q95" s="5" t="n"/>
      <c r="R95" s="8" t="n"/>
      <c r="S95" s="9" t="n"/>
      <c r="T95" s="11">
        <f>IF(OR($A95="",$N95&lt;&gt;"",$Q95&lt;&gt;""),"",IF($I95="",IF($H95="منقطع","الرسالة 1",""),IF($K95="","الرسالة 2",IF($M95="","الرسالة 3","إغلاق"))))</f>
        <v/>
      </c>
      <c r="U95" s="12">
        <f>IF(OR($T95="",$T95="الرسالة 1"),"",IF($T95="الرسالة 2",$J95,IF($T95="الرسالة 3",$L95,$M95+'الإعدادات والقوائم'!$B$8)))</f>
        <v/>
      </c>
      <c r="V95" s="13">
        <f>IF($A95="","",IF($Q95="طلب عدم المراسلة","لا تراسله",IF($Q95&lt;&gt;"","مغلق",IF($N95&lt;&gt;"","تم الرد",IF($T95="الرسالة 1","للإرسال",IF($T95="","غير منقطع",IF($T95="إغلاق",IF(TODAY()&gt;=$U95,"أغلق الآن","بانتظار الموعد"),IF($U95&lt;TODAY(),"متأخرة",IF($U95=TODAY(),"مستحقة اليوم","بانتظار الموعد")))))))))</f>
        <v/>
      </c>
      <c r="W95" s="14" t="n"/>
    </row>
    <row r="96">
      <c r="A96" s="4" t="n"/>
      <c r="B96" s="5" t="n"/>
      <c r="C96" s="6" t="n"/>
      <c r="D96" s="7" t="n"/>
      <c r="E96" s="8" t="n"/>
      <c r="F96" s="9" t="n"/>
      <c r="G96" s="10">
        <f>IF($E96="","",TODAY()-MAX($E96,N($R96)))</f>
        <v/>
      </c>
      <c r="H96" s="11">
        <f>IF(OR($D96="",$G96=""),"",IF($G96&gt;=$D96*'الإعدادات والقوائم'!$B$5,"منقطع","ليس بعد"))</f>
        <v/>
      </c>
      <c r="I96" s="8" t="n"/>
      <c r="J96" s="12">
        <f>IF($I96="","",WORKDAY($I96+'الإعدادات والقوائم'!$B$6-1,1))</f>
        <v/>
      </c>
      <c r="K96" s="8" t="n"/>
      <c r="L96" s="12">
        <f>IF($I96="","",WORKDAY($I96+'الإعدادات والقوائم'!$B$7-1,1))</f>
        <v/>
      </c>
      <c r="M96" s="8" t="n"/>
      <c r="N96" s="8" t="n"/>
      <c r="O96" s="11">
        <f>IF(OR($N96="",$I96=""),"",IF(AND($M96&lt;&gt;"",$M96&lt;=$N96),"الرسالة 3",IF(AND($K96&lt;&gt;"",$K96&lt;=$N96),"الرسالة 2","الرسالة 1")))</f>
        <v/>
      </c>
      <c r="P96" s="5" t="n"/>
      <c r="Q96" s="5" t="n"/>
      <c r="R96" s="8" t="n"/>
      <c r="S96" s="9" t="n"/>
      <c r="T96" s="11">
        <f>IF(OR($A96="",$N96&lt;&gt;"",$Q96&lt;&gt;""),"",IF($I96="",IF($H96="منقطع","الرسالة 1",""),IF($K96="","الرسالة 2",IF($M96="","الرسالة 3","إغلاق"))))</f>
        <v/>
      </c>
      <c r="U96" s="12">
        <f>IF(OR($T96="",$T96="الرسالة 1"),"",IF($T96="الرسالة 2",$J96,IF($T96="الرسالة 3",$L96,$M96+'الإعدادات والقوائم'!$B$8)))</f>
        <v/>
      </c>
      <c r="V96" s="13">
        <f>IF($A96="","",IF($Q96="طلب عدم المراسلة","لا تراسله",IF($Q96&lt;&gt;"","مغلق",IF($N96&lt;&gt;"","تم الرد",IF($T96="الرسالة 1","للإرسال",IF($T96="","غير منقطع",IF($T96="إغلاق",IF(TODAY()&gt;=$U96,"أغلق الآن","بانتظار الموعد"),IF($U96&lt;TODAY(),"متأخرة",IF($U96=TODAY(),"مستحقة اليوم","بانتظار الموعد")))))))))</f>
        <v/>
      </c>
      <c r="W96" s="14" t="n"/>
    </row>
    <row r="97">
      <c r="A97" s="4" t="n"/>
      <c r="B97" s="5" t="n"/>
      <c r="C97" s="6" t="n"/>
      <c r="D97" s="7" t="n"/>
      <c r="E97" s="8" t="n"/>
      <c r="F97" s="9" t="n"/>
      <c r="G97" s="10">
        <f>IF($E97="","",TODAY()-MAX($E97,N($R97)))</f>
        <v/>
      </c>
      <c r="H97" s="11">
        <f>IF(OR($D97="",$G97=""),"",IF($G97&gt;=$D97*'الإعدادات والقوائم'!$B$5,"منقطع","ليس بعد"))</f>
        <v/>
      </c>
      <c r="I97" s="8" t="n"/>
      <c r="J97" s="12">
        <f>IF($I97="","",WORKDAY($I97+'الإعدادات والقوائم'!$B$6-1,1))</f>
        <v/>
      </c>
      <c r="K97" s="8" t="n"/>
      <c r="L97" s="12">
        <f>IF($I97="","",WORKDAY($I97+'الإعدادات والقوائم'!$B$7-1,1))</f>
        <v/>
      </c>
      <c r="M97" s="8" t="n"/>
      <c r="N97" s="8" t="n"/>
      <c r="O97" s="11">
        <f>IF(OR($N97="",$I97=""),"",IF(AND($M97&lt;&gt;"",$M97&lt;=$N97),"الرسالة 3",IF(AND($K97&lt;&gt;"",$K97&lt;=$N97),"الرسالة 2","الرسالة 1")))</f>
        <v/>
      </c>
      <c r="P97" s="5" t="n"/>
      <c r="Q97" s="5" t="n"/>
      <c r="R97" s="8" t="n"/>
      <c r="S97" s="9" t="n"/>
      <c r="T97" s="11">
        <f>IF(OR($A97="",$N97&lt;&gt;"",$Q97&lt;&gt;""),"",IF($I97="",IF($H97="منقطع","الرسالة 1",""),IF($K97="","الرسالة 2",IF($M97="","الرسالة 3","إغلاق"))))</f>
        <v/>
      </c>
      <c r="U97" s="12">
        <f>IF(OR($T97="",$T97="الرسالة 1"),"",IF($T97="الرسالة 2",$J97,IF($T97="الرسالة 3",$L97,$M97+'الإعدادات والقوائم'!$B$8)))</f>
        <v/>
      </c>
      <c r="V97" s="13">
        <f>IF($A97="","",IF($Q97="طلب عدم المراسلة","لا تراسله",IF($Q97&lt;&gt;"","مغلق",IF($N97&lt;&gt;"","تم الرد",IF($T97="الرسالة 1","للإرسال",IF($T97="","غير منقطع",IF($T97="إغلاق",IF(TODAY()&gt;=$U97,"أغلق الآن","بانتظار الموعد"),IF($U97&lt;TODAY(),"متأخرة",IF($U97=TODAY(),"مستحقة اليوم","بانتظار الموعد")))))))))</f>
        <v/>
      </c>
      <c r="W97" s="14" t="n"/>
    </row>
    <row r="98">
      <c r="A98" s="4" t="n"/>
      <c r="B98" s="5" t="n"/>
      <c r="C98" s="6" t="n"/>
      <c r="D98" s="7" t="n"/>
      <c r="E98" s="8" t="n"/>
      <c r="F98" s="9" t="n"/>
      <c r="G98" s="10">
        <f>IF($E98="","",TODAY()-MAX($E98,N($R98)))</f>
        <v/>
      </c>
      <c r="H98" s="11">
        <f>IF(OR($D98="",$G98=""),"",IF($G98&gt;=$D98*'الإعدادات والقوائم'!$B$5,"منقطع","ليس بعد"))</f>
        <v/>
      </c>
      <c r="I98" s="8" t="n"/>
      <c r="J98" s="12">
        <f>IF($I98="","",WORKDAY($I98+'الإعدادات والقوائم'!$B$6-1,1))</f>
        <v/>
      </c>
      <c r="K98" s="8" t="n"/>
      <c r="L98" s="12">
        <f>IF($I98="","",WORKDAY($I98+'الإعدادات والقوائم'!$B$7-1,1))</f>
        <v/>
      </c>
      <c r="M98" s="8" t="n"/>
      <c r="N98" s="8" t="n"/>
      <c r="O98" s="11">
        <f>IF(OR($N98="",$I98=""),"",IF(AND($M98&lt;&gt;"",$M98&lt;=$N98),"الرسالة 3",IF(AND($K98&lt;&gt;"",$K98&lt;=$N98),"الرسالة 2","الرسالة 1")))</f>
        <v/>
      </c>
      <c r="P98" s="5" t="n"/>
      <c r="Q98" s="5" t="n"/>
      <c r="R98" s="8" t="n"/>
      <c r="S98" s="9" t="n"/>
      <c r="T98" s="11">
        <f>IF(OR($A98="",$N98&lt;&gt;"",$Q98&lt;&gt;""),"",IF($I98="",IF($H98="منقطع","الرسالة 1",""),IF($K98="","الرسالة 2",IF($M98="","الرسالة 3","إغلاق"))))</f>
        <v/>
      </c>
      <c r="U98" s="12">
        <f>IF(OR($T98="",$T98="الرسالة 1"),"",IF($T98="الرسالة 2",$J98,IF($T98="الرسالة 3",$L98,$M98+'الإعدادات والقوائم'!$B$8)))</f>
        <v/>
      </c>
      <c r="V98" s="13">
        <f>IF($A98="","",IF($Q98="طلب عدم المراسلة","لا تراسله",IF($Q98&lt;&gt;"","مغلق",IF($N98&lt;&gt;"","تم الرد",IF($T98="الرسالة 1","للإرسال",IF($T98="","غير منقطع",IF($T98="إغلاق",IF(TODAY()&gt;=$U98,"أغلق الآن","بانتظار الموعد"),IF($U98&lt;TODAY(),"متأخرة",IF($U98=TODAY(),"مستحقة اليوم","بانتظار الموعد")))))))))</f>
        <v/>
      </c>
      <c r="W98" s="14" t="n"/>
    </row>
    <row r="99">
      <c r="A99" s="4" t="n"/>
      <c r="B99" s="5" t="n"/>
      <c r="C99" s="6" t="n"/>
      <c r="D99" s="7" t="n"/>
      <c r="E99" s="8" t="n"/>
      <c r="F99" s="9" t="n"/>
      <c r="G99" s="10">
        <f>IF($E99="","",TODAY()-MAX($E99,N($R99)))</f>
        <v/>
      </c>
      <c r="H99" s="11">
        <f>IF(OR($D99="",$G99=""),"",IF($G99&gt;=$D99*'الإعدادات والقوائم'!$B$5,"منقطع","ليس بعد"))</f>
        <v/>
      </c>
      <c r="I99" s="8" t="n"/>
      <c r="J99" s="12">
        <f>IF($I99="","",WORKDAY($I99+'الإعدادات والقوائم'!$B$6-1,1))</f>
        <v/>
      </c>
      <c r="K99" s="8" t="n"/>
      <c r="L99" s="12">
        <f>IF($I99="","",WORKDAY($I99+'الإعدادات والقوائم'!$B$7-1,1))</f>
        <v/>
      </c>
      <c r="M99" s="8" t="n"/>
      <c r="N99" s="8" t="n"/>
      <c r="O99" s="11">
        <f>IF(OR($N99="",$I99=""),"",IF(AND($M99&lt;&gt;"",$M99&lt;=$N99),"الرسالة 3",IF(AND($K99&lt;&gt;"",$K99&lt;=$N99),"الرسالة 2","الرسالة 1")))</f>
        <v/>
      </c>
      <c r="P99" s="5" t="n"/>
      <c r="Q99" s="5" t="n"/>
      <c r="R99" s="8" t="n"/>
      <c r="S99" s="9" t="n"/>
      <c r="T99" s="11">
        <f>IF(OR($A99="",$N99&lt;&gt;"",$Q99&lt;&gt;""),"",IF($I99="",IF($H99="منقطع","الرسالة 1",""),IF($K99="","الرسالة 2",IF($M99="","الرسالة 3","إغلاق"))))</f>
        <v/>
      </c>
      <c r="U99" s="12">
        <f>IF(OR($T99="",$T99="الرسالة 1"),"",IF($T99="الرسالة 2",$J99,IF($T99="الرسالة 3",$L99,$M99+'الإعدادات والقوائم'!$B$8)))</f>
        <v/>
      </c>
      <c r="V99" s="13">
        <f>IF($A99="","",IF($Q99="طلب عدم المراسلة","لا تراسله",IF($Q99&lt;&gt;"","مغلق",IF($N99&lt;&gt;"","تم الرد",IF($T99="الرسالة 1","للإرسال",IF($T99="","غير منقطع",IF($T99="إغلاق",IF(TODAY()&gt;=$U99,"أغلق الآن","بانتظار الموعد"),IF($U99&lt;TODAY(),"متأخرة",IF($U99=TODAY(),"مستحقة اليوم","بانتظار الموعد")))))))))</f>
        <v/>
      </c>
      <c r="W99" s="14" t="n"/>
    </row>
    <row r="100">
      <c r="A100" s="4" t="n"/>
      <c r="B100" s="5" t="n"/>
      <c r="C100" s="6" t="n"/>
      <c r="D100" s="7" t="n"/>
      <c r="E100" s="8" t="n"/>
      <c r="F100" s="9" t="n"/>
      <c r="G100" s="10">
        <f>IF($E100="","",TODAY()-MAX($E100,N($R100)))</f>
        <v/>
      </c>
      <c r="H100" s="11">
        <f>IF(OR($D100="",$G100=""),"",IF($G100&gt;=$D100*'الإعدادات والقوائم'!$B$5,"منقطع","ليس بعد"))</f>
        <v/>
      </c>
      <c r="I100" s="8" t="n"/>
      <c r="J100" s="12">
        <f>IF($I100="","",WORKDAY($I100+'الإعدادات والقوائم'!$B$6-1,1))</f>
        <v/>
      </c>
      <c r="K100" s="8" t="n"/>
      <c r="L100" s="12">
        <f>IF($I100="","",WORKDAY($I100+'الإعدادات والقوائم'!$B$7-1,1))</f>
        <v/>
      </c>
      <c r="M100" s="8" t="n"/>
      <c r="N100" s="8" t="n"/>
      <c r="O100" s="11">
        <f>IF(OR($N100="",$I100=""),"",IF(AND($M100&lt;&gt;"",$M100&lt;=$N100),"الرسالة 3",IF(AND($K100&lt;&gt;"",$K100&lt;=$N100),"الرسالة 2","الرسالة 1")))</f>
        <v/>
      </c>
      <c r="P100" s="5" t="n"/>
      <c r="Q100" s="5" t="n"/>
      <c r="R100" s="8" t="n"/>
      <c r="S100" s="9" t="n"/>
      <c r="T100" s="11">
        <f>IF(OR($A100="",$N100&lt;&gt;"",$Q100&lt;&gt;""),"",IF($I100="",IF($H100="منقطع","الرسالة 1",""),IF($K100="","الرسالة 2",IF($M100="","الرسالة 3","إغلاق"))))</f>
        <v/>
      </c>
      <c r="U100" s="12">
        <f>IF(OR($T100="",$T100="الرسالة 1"),"",IF($T100="الرسالة 2",$J100,IF($T100="الرسالة 3",$L100,$M100+'الإعدادات والقوائم'!$B$8)))</f>
        <v/>
      </c>
      <c r="V100" s="13">
        <f>IF($A100="","",IF($Q100="طلب عدم المراسلة","لا تراسله",IF($Q100&lt;&gt;"","مغلق",IF($N100&lt;&gt;"","تم الرد",IF($T100="الرسالة 1","للإرسال",IF($T100="","غير منقطع",IF($T100="إغلاق",IF(TODAY()&gt;=$U100,"أغلق الآن","بانتظار الموعد"),IF($U100&lt;TODAY(),"متأخرة",IF($U100=TODAY(),"مستحقة اليوم","بانتظار الموعد")))))))))</f>
        <v/>
      </c>
      <c r="W100" s="14" t="n"/>
    </row>
    <row r="101">
      <c r="A101" s="4" t="n"/>
      <c r="B101" s="5" t="n"/>
      <c r="C101" s="6" t="n"/>
      <c r="D101" s="7" t="n"/>
      <c r="E101" s="8" t="n"/>
      <c r="F101" s="9" t="n"/>
      <c r="G101" s="10">
        <f>IF($E101="","",TODAY()-MAX($E101,N($R101)))</f>
        <v/>
      </c>
      <c r="H101" s="11">
        <f>IF(OR($D101="",$G101=""),"",IF($G101&gt;=$D101*'الإعدادات والقوائم'!$B$5,"منقطع","ليس بعد"))</f>
        <v/>
      </c>
      <c r="I101" s="8" t="n"/>
      <c r="J101" s="12">
        <f>IF($I101="","",WORKDAY($I101+'الإعدادات والقوائم'!$B$6-1,1))</f>
        <v/>
      </c>
      <c r="K101" s="8" t="n"/>
      <c r="L101" s="12">
        <f>IF($I101="","",WORKDAY($I101+'الإعدادات والقوائم'!$B$7-1,1))</f>
        <v/>
      </c>
      <c r="M101" s="8" t="n"/>
      <c r="N101" s="8" t="n"/>
      <c r="O101" s="11">
        <f>IF(OR($N101="",$I101=""),"",IF(AND($M101&lt;&gt;"",$M101&lt;=$N101),"الرسالة 3",IF(AND($K101&lt;&gt;"",$K101&lt;=$N101),"الرسالة 2","الرسالة 1")))</f>
        <v/>
      </c>
      <c r="P101" s="5" t="n"/>
      <c r="Q101" s="5" t="n"/>
      <c r="R101" s="8" t="n"/>
      <c r="S101" s="9" t="n"/>
      <c r="T101" s="11">
        <f>IF(OR($A101="",$N101&lt;&gt;"",$Q101&lt;&gt;""),"",IF($I101="",IF($H101="منقطع","الرسالة 1",""),IF($K101="","الرسالة 2",IF($M101="","الرسالة 3","إغلاق"))))</f>
        <v/>
      </c>
      <c r="U101" s="12">
        <f>IF(OR($T101="",$T101="الرسالة 1"),"",IF($T101="الرسالة 2",$J101,IF($T101="الرسالة 3",$L101,$M101+'الإعدادات والقوائم'!$B$8)))</f>
        <v/>
      </c>
      <c r="V101" s="13">
        <f>IF($A101="","",IF($Q101="طلب عدم المراسلة","لا تراسله",IF($Q101&lt;&gt;"","مغلق",IF($N101&lt;&gt;"","تم الرد",IF($T101="الرسالة 1","للإرسال",IF($T101="","غير منقطع",IF($T101="إغلاق",IF(TODAY()&gt;=$U101,"أغلق الآن","بانتظار الموعد"),IF($U101&lt;TODAY(),"متأخرة",IF($U101=TODAY(),"مستحقة اليوم","بانتظار الموعد")))))))))</f>
        <v/>
      </c>
      <c r="W101" s="14" t="n"/>
    </row>
    <row r="102">
      <c r="A102" s="4" t="n"/>
      <c r="B102" s="5" t="n"/>
      <c r="C102" s="6" t="n"/>
      <c r="D102" s="7" t="n"/>
      <c r="E102" s="8" t="n"/>
      <c r="F102" s="9" t="n"/>
      <c r="G102" s="10">
        <f>IF($E102="","",TODAY()-MAX($E102,N($R102)))</f>
        <v/>
      </c>
      <c r="H102" s="11">
        <f>IF(OR($D102="",$G102=""),"",IF($G102&gt;=$D102*'الإعدادات والقوائم'!$B$5,"منقطع","ليس بعد"))</f>
        <v/>
      </c>
      <c r="I102" s="8" t="n"/>
      <c r="J102" s="12">
        <f>IF($I102="","",WORKDAY($I102+'الإعدادات والقوائم'!$B$6-1,1))</f>
        <v/>
      </c>
      <c r="K102" s="8" t="n"/>
      <c r="L102" s="12">
        <f>IF($I102="","",WORKDAY($I102+'الإعدادات والقوائم'!$B$7-1,1))</f>
        <v/>
      </c>
      <c r="M102" s="8" t="n"/>
      <c r="N102" s="8" t="n"/>
      <c r="O102" s="11">
        <f>IF(OR($N102="",$I102=""),"",IF(AND($M102&lt;&gt;"",$M102&lt;=$N102),"الرسالة 3",IF(AND($K102&lt;&gt;"",$K102&lt;=$N102),"الرسالة 2","الرسالة 1")))</f>
        <v/>
      </c>
      <c r="P102" s="5" t="n"/>
      <c r="Q102" s="5" t="n"/>
      <c r="R102" s="8" t="n"/>
      <c r="S102" s="9" t="n"/>
      <c r="T102" s="11">
        <f>IF(OR($A102="",$N102&lt;&gt;"",$Q102&lt;&gt;""),"",IF($I102="",IF($H102="منقطع","الرسالة 1",""),IF($K102="","الرسالة 2",IF($M102="","الرسالة 3","إغلاق"))))</f>
        <v/>
      </c>
      <c r="U102" s="12">
        <f>IF(OR($T102="",$T102="الرسالة 1"),"",IF($T102="الرسالة 2",$J102,IF($T102="الرسالة 3",$L102,$M102+'الإعدادات والقوائم'!$B$8)))</f>
        <v/>
      </c>
      <c r="V102" s="13">
        <f>IF($A102="","",IF($Q102="طلب عدم المراسلة","لا تراسله",IF($Q102&lt;&gt;"","مغلق",IF($N102&lt;&gt;"","تم الرد",IF($T102="الرسالة 1","للإرسال",IF($T102="","غير منقطع",IF($T102="إغلاق",IF(TODAY()&gt;=$U102,"أغلق الآن","بانتظار الموعد"),IF($U102&lt;TODAY(),"متأخرة",IF($U102=TODAY(),"مستحقة اليوم","بانتظار الموعد")))))))))</f>
        <v/>
      </c>
      <c r="W102" s="14" t="n"/>
    </row>
    <row r="103">
      <c r="A103" s="4" t="n"/>
      <c r="B103" s="5" t="n"/>
      <c r="C103" s="6" t="n"/>
      <c r="D103" s="7" t="n"/>
      <c r="E103" s="8" t="n"/>
      <c r="F103" s="9" t="n"/>
      <c r="G103" s="10">
        <f>IF($E103="","",TODAY()-MAX($E103,N($R103)))</f>
        <v/>
      </c>
      <c r="H103" s="11">
        <f>IF(OR($D103="",$G103=""),"",IF($G103&gt;=$D103*'الإعدادات والقوائم'!$B$5,"منقطع","ليس بعد"))</f>
        <v/>
      </c>
      <c r="I103" s="8" t="n"/>
      <c r="J103" s="12">
        <f>IF($I103="","",WORKDAY($I103+'الإعدادات والقوائم'!$B$6-1,1))</f>
        <v/>
      </c>
      <c r="K103" s="8" t="n"/>
      <c r="L103" s="12">
        <f>IF($I103="","",WORKDAY($I103+'الإعدادات والقوائم'!$B$7-1,1))</f>
        <v/>
      </c>
      <c r="M103" s="8" t="n"/>
      <c r="N103" s="8" t="n"/>
      <c r="O103" s="11">
        <f>IF(OR($N103="",$I103=""),"",IF(AND($M103&lt;&gt;"",$M103&lt;=$N103),"الرسالة 3",IF(AND($K103&lt;&gt;"",$K103&lt;=$N103),"الرسالة 2","الرسالة 1")))</f>
        <v/>
      </c>
      <c r="P103" s="5" t="n"/>
      <c r="Q103" s="5" t="n"/>
      <c r="R103" s="8" t="n"/>
      <c r="S103" s="9" t="n"/>
      <c r="T103" s="11">
        <f>IF(OR($A103="",$N103&lt;&gt;"",$Q103&lt;&gt;""),"",IF($I103="",IF($H103="منقطع","الرسالة 1",""),IF($K103="","الرسالة 2",IF($M103="","الرسالة 3","إغلاق"))))</f>
        <v/>
      </c>
      <c r="U103" s="12">
        <f>IF(OR($T103="",$T103="الرسالة 1"),"",IF($T103="الرسالة 2",$J103,IF($T103="الرسالة 3",$L103,$M103+'الإعدادات والقوائم'!$B$8)))</f>
        <v/>
      </c>
      <c r="V103" s="13">
        <f>IF($A103="","",IF($Q103="طلب عدم المراسلة","لا تراسله",IF($Q103&lt;&gt;"","مغلق",IF($N103&lt;&gt;"","تم الرد",IF($T103="الرسالة 1","للإرسال",IF($T103="","غير منقطع",IF($T103="إغلاق",IF(TODAY()&gt;=$U103,"أغلق الآن","بانتظار الموعد"),IF($U103&lt;TODAY(),"متأخرة",IF($U103=TODAY(),"مستحقة اليوم","بانتظار الموعد")))))))))</f>
        <v/>
      </c>
      <c r="W103" s="14" t="n"/>
    </row>
    <row r="104">
      <c r="A104" s="4" t="n"/>
      <c r="B104" s="5" t="n"/>
      <c r="C104" s="6" t="n"/>
      <c r="D104" s="7" t="n"/>
      <c r="E104" s="8" t="n"/>
      <c r="F104" s="9" t="n"/>
      <c r="G104" s="10">
        <f>IF($E104="","",TODAY()-MAX($E104,N($R104)))</f>
        <v/>
      </c>
      <c r="H104" s="11">
        <f>IF(OR($D104="",$G104=""),"",IF($G104&gt;=$D104*'الإعدادات والقوائم'!$B$5,"منقطع","ليس بعد"))</f>
        <v/>
      </c>
      <c r="I104" s="8" t="n"/>
      <c r="J104" s="12">
        <f>IF($I104="","",WORKDAY($I104+'الإعدادات والقوائم'!$B$6-1,1))</f>
        <v/>
      </c>
      <c r="K104" s="8" t="n"/>
      <c r="L104" s="12">
        <f>IF($I104="","",WORKDAY($I104+'الإعدادات والقوائم'!$B$7-1,1))</f>
        <v/>
      </c>
      <c r="M104" s="8" t="n"/>
      <c r="N104" s="8" t="n"/>
      <c r="O104" s="11">
        <f>IF(OR($N104="",$I104=""),"",IF(AND($M104&lt;&gt;"",$M104&lt;=$N104),"الرسالة 3",IF(AND($K104&lt;&gt;"",$K104&lt;=$N104),"الرسالة 2","الرسالة 1")))</f>
        <v/>
      </c>
      <c r="P104" s="5" t="n"/>
      <c r="Q104" s="5" t="n"/>
      <c r="R104" s="8" t="n"/>
      <c r="S104" s="9" t="n"/>
      <c r="T104" s="11">
        <f>IF(OR($A104="",$N104&lt;&gt;"",$Q104&lt;&gt;""),"",IF($I104="",IF($H104="منقطع","الرسالة 1",""),IF($K104="","الرسالة 2",IF($M104="","الرسالة 3","إغلاق"))))</f>
        <v/>
      </c>
      <c r="U104" s="12">
        <f>IF(OR($T104="",$T104="الرسالة 1"),"",IF($T104="الرسالة 2",$J104,IF($T104="الرسالة 3",$L104,$M104+'الإعدادات والقوائم'!$B$8)))</f>
        <v/>
      </c>
      <c r="V104" s="13">
        <f>IF($A104="","",IF($Q104="طلب عدم المراسلة","لا تراسله",IF($Q104&lt;&gt;"","مغلق",IF($N104&lt;&gt;"","تم الرد",IF($T104="الرسالة 1","للإرسال",IF($T104="","غير منقطع",IF($T104="إغلاق",IF(TODAY()&gt;=$U104,"أغلق الآن","بانتظار الموعد"),IF($U104&lt;TODAY(),"متأخرة",IF($U104=TODAY(),"مستحقة اليوم","بانتظار الموعد")))))))))</f>
        <v/>
      </c>
      <c r="W104" s="14" t="n"/>
    </row>
    <row r="105">
      <c r="A105" s="4" t="n"/>
      <c r="B105" s="5" t="n"/>
      <c r="C105" s="6" t="n"/>
      <c r="D105" s="7" t="n"/>
      <c r="E105" s="8" t="n"/>
      <c r="F105" s="9" t="n"/>
      <c r="G105" s="10">
        <f>IF($E105="","",TODAY()-MAX($E105,N($R105)))</f>
        <v/>
      </c>
      <c r="H105" s="11">
        <f>IF(OR($D105="",$G105=""),"",IF($G105&gt;=$D105*'الإعدادات والقوائم'!$B$5,"منقطع","ليس بعد"))</f>
        <v/>
      </c>
      <c r="I105" s="8" t="n"/>
      <c r="J105" s="12">
        <f>IF($I105="","",WORKDAY($I105+'الإعدادات والقوائم'!$B$6-1,1))</f>
        <v/>
      </c>
      <c r="K105" s="8" t="n"/>
      <c r="L105" s="12">
        <f>IF($I105="","",WORKDAY($I105+'الإعدادات والقوائم'!$B$7-1,1))</f>
        <v/>
      </c>
      <c r="M105" s="8" t="n"/>
      <c r="N105" s="8" t="n"/>
      <c r="O105" s="11">
        <f>IF(OR($N105="",$I105=""),"",IF(AND($M105&lt;&gt;"",$M105&lt;=$N105),"الرسالة 3",IF(AND($K105&lt;&gt;"",$K105&lt;=$N105),"الرسالة 2","الرسالة 1")))</f>
        <v/>
      </c>
      <c r="P105" s="5" t="n"/>
      <c r="Q105" s="5" t="n"/>
      <c r="R105" s="8" t="n"/>
      <c r="S105" s="9" t="n"/>
      <c r="T105" s="11">
        <f>IF(OR($A105="",$N105&lt;&gt;"",$Q105&lt;&gt;""),"",IF($I105="",IF($H105="منقطع","الرسالة 1",""),IF($K105="","الرسالة 2",IF($M105="","الرسالة 3","إغلاق"))))</f>
        <v/>
      </c>
      <c r="U105" s="12">
        <f>IF(OR($T105="",$T105="الرسالة 1"),"",IF($T105="الرسالة 2",$J105,IF($T105="الرسالة 3",$L105,$M105+'الإعدادات والقوائم'!$B$8)))</f>
        <v/>
      </c>
      <c r="V105" s="13">
        <f>IF($A105="","",IF($Q105="طلب عدم المراسلة","لا تراسله",IF($Q105&lt;&gt;"","مغلق",IF($N105&lt;&gt;"","تم الرد",IF($T105="الرسالة 1","للإرسال",IF($T105="","غير منقطع",IF($T105="إغلاق",IF(TODAY()&gt;=$U105,"أغلق الآن","بانتظار الموعد"),IF($U105&lt;TODAY(),"متأخرة",IF($U105=TODAY(),"مستحقة اليوم","بانتظار الموعد")))))))))</f>
        <v/>
      </c>
      <c r="W105" s="14" t="n"/>
    </row>
    <row r="106">
      <c r="A106" s="4" t="n"/>
      <c r="B106" s="5" t="n"/>
      <c r="C106" s="6" t="n"/>
      <c r="D106" s="7" t="n"/>
      <c r="E106" s="8" t="n"/>
      <c r="F106" s="9" t="n"/>
      <c r="G106" s="10">
        <f>IF($E106="","",TODAY()-MAX($E106,N($R106)))</f>
        <v/>
      </c>
      <c r="H106" s="11">
        <f>IF(OR($D106="",$G106=""),"",IF($G106&gt;=$D106*'الإعدادات والقوائم'!$B$5,"منقطع","ليس بعد"))</f>
        <v/>
      </c>
      <c r="I106" s="8" t="n"/>
      <c r="J106" s="12">
        <f>IF($I106="","",WORKDAY($I106+'الإعدادات والقوائم'!$B$6-1,1))</f>
        <v/>
      </c>
      <c r="K106" s="8" t="n"/>
      <c r="L106" s="12">
        <f>IF($I106="","",WORKDAY($I106+'الإعدادات والقوائم'!$B$7-1,1))</f>
        <v/>
      </c>
      <c r="M106" s="8" t="n"/>
      <c r="N106" s="8" t="n"/>
      <c r="O106" s="11">
        <f>IF(OR($N106="",$I106=""),"",IF(AND($M106&lt;&gt;"",$M106&lt;=$N106),"الرسالة 3",IF(AND($K106&lt;&gt;"",$K106&lt;=$N106),"الرسالة 2","الرسالة 1")))</f>
        <v/>
      </c>
      <c r="P106" s="5" t="n"/>
      <c r="Q106" s="5" t="n"/>
      <c r="R106" s="8" t="n"/>
      <c r="S106" s="9" t="n"/>
      <c r="T106" s="11">
        <f>IF(OR($A106="",$N106&lt;&gt;"",$Q106&lt;&gt;""),"",IF($I106="",IF($H106="منقطع","الرسالة 1",""),IF($K106="","الرسالة 2",IF($M106="","الرسالة 3","إغلاق"))))</f>
        <v/>
      </c>
      <c r="U106" s="12">
        <f>IF(OR($T106="",$T106="الرسالة 1"),"",IF($T106="الرسالة 2",$J106,IF($T106="الرسالة 3",$L106,$M106+'الإعدادات والقوائم'!$B$8)))</f>
        <v/>
      </c>
      <c r="V106" s="13">
        <f>IF($A106="","",IF($Q106="طلب عدم المراسلة","لا تراسله",IF($Q106&lt;&gt;"","مغلق",IF($N106&lt;&gt;"","تم الرد",IF($T106="الرسالة 1","للإرسال",IF($T106="","غير منقطع",IF($T106="إغلاق",IF(TODAY()&gt;=$U106,"أغلق الآن","بانتظار الموعد"),IF($U106&lt;TODAY(),"متأخرة",IF($U106=TODAY(),"مستحقة اليوم","بانتظار الموعد")))))))))</f>
        <v/>
      </c>
      <c r="W106" s="14" t="n"/>
    </row>
    <row r="107">
      <c r="A107" s="4" t="n"/>
      <c r="B107" s="5" t="n"/>
      <c r="C107" s="6" t="n"/>
      <c r="D107" s="7" t="n"/>
      <c r="E107" s="8" t="n"/>
      <c r="F107" s="9" t="n"/>
      <c r="G107" s="10">
        <f>IF($E107="","",TODAY()-MAX($E107,N($R107)))</f>
        <v/>
      </c>
      <c r="H107" s="11">
        <f>IF(OR($D107="",$G107=""),"",IF($G107&gt;=$D107*'الإعدادات والقوائم'!$B$5,"منقطع","ليس بعد"))</f>
        <v/>
      </c>
      <c r="I107" s="8" t="n"/>
      <c r="J107" s="12">
        <f>IF($I107="","",WORKDAY($I107+'الإعدادات والقوائم'!$B$6-1,1))</f>
        <v/>
      </c>
      <c r="K107" s="8" t="n"/>
      <c r="L107" s="12">
        <f>IF($I107="","",WORKDAY($I107+'الإعدادات والقوائم'!$B$7-1,1))</f>
        <v/>
      </c>
      <c r="M107" s="8" t="n"/>
      <c r="N107" s="8" t="n"/>
      <c r="O107" s="11">
        <f>IF(OR($N107="",$I107=""),"",IF(AND($M107&lt;&gt;"",$M107&lt;=$N107),"الرسالة 3",IF(AND($K107&lt;&gt;"",$K107&lt;=$N107),"الرسالة 2","الرسالة 1")))</f>
        <v/>
      </c>
      <c r="P107" s="5" t="n"/>
      <c r="Q107" s="5" t="n"/>
      <c r="R107" s="8" t="n"/>
      <c r="S107" s="9" t="n"/>
      <c r="T107" s="11">
        <f>IF(OR($A107="",$N107&lt;&gt;"",$Q107&lt;&gt;""),"",IF($I107="",IF($H107="منقطع","الرسالة 1",""),IF($K107="","الرسالة 2",IF($M107="","الرسالة 3","إغلاق"))))</f>
        <v/>
      </c>
      <c r="U107" s="12">
        <f>IF(OR($T107="",$T107="الرسالة 1"),"",IF($T107="الرسالة 2",$J107,IF($T107="الرسالة 3",$L107,$M107+'الإعدادات والقوائم'!$B$8)))</f>
        <v/>
      </c>
      <c r="V107" s="13">
        <f>IF($A107="","",IF($Q107="طلب عدم المراسلة","لا تراسله",IF($Q107&lt;&gt;"","مغلق",IF($N107&lt;&gt;"","تم الرد",IF($T107="الرسالة 1","للإرسال",IF($T107="","غير منقطع",IF($T107="إغلاق",IF(TODAY()&gt;=$U107,"أغلق الآن","بانتظار الموعد"),IF($U107&lt;TODAY(),"متأخرة",IF($U107=TODAY(),"مستحقة اليوم","بانتظار الموعد")))))))))</f>
        <v/>
      </c>
      <c r="W107" s="14" t="n"/>
    </row>
    <row r="108">
      <c r="A108" s="4" t="n"/>
      <c r="B108" s="5" t="n"/>
      <c r="C108" s="6" t="n"/>
      <c r="D108" s="7" t="n"/>
      <c r="E108" s="8" t="n"/>
      <c r="F108" s="9" t="n"/>
      <c r="G108" s="10">
        <f>IF($E108="","",TODAY()-MAX($E108,N($R108)))</f>
        <v/>
      </c>
      <c r="H108" s="11">
        <f>IF(OR($D108="",$G108=""),"",IF($G108&gt;=$D108*'الإعدادات والقوائم'!$B$5,"منقطع","ليس بعد"))</f>
        <v/>
      </c>
      <c r="I108" s="8" t="n"/>
      <c r="J108" s="12">
        <f>IF($I108="","",WORKDAY($I108+'الإعدادات والقوائم'!$B$6-1,1))</f>
        <v/>
      </c>
      <c r="K108" s="8" t="n"/>
      <c r="L108" s="12">
        <f>IF($I108="","",WORKDAY($I108+'الإعدادات والقوائم'!$B$7-1,1))</f>
        <v/>
      </c>
      <c r="M108" s="8" t="n"/>
      <c r="N108" s="8" t="n"/>
      <c r="O108" s="11">
        <f>IF(OR($N108="",$I108=""),"",IF(AND($M108&lt;&gt;"",$M108&lt;=$N108),"الرسالة 3",IF(AND($K108&lt;&gt;"",$K108&lt;=$N108),"الرسالة 2","الرسالة 1")))</f>
        <v/>
      </c>
      <c r="P108" s="5" t="n"/>
      <c r="Q108" s="5" t="n"/>
      <c r="R108" s="8" t="n"/>
      <c r="S108" s="9" t="n"/>
      <c r="T108" s="11">
        <f>IF(OR($A108="",$N108&lt;&gt;"",$Q108&lt;&gt;""),"",IF($I108="",IF($H108="منقطع","الرسالة 1",""),IF($K108="","الرسالة 2",IF($M108="","الرسالة 3","إغلاق"))))</f>
        <v/>
      </c>
      <c r="U108" s="12">
        <f>IF(OR($T108="",$T108="الرسالة 1"),"",IF($T108="الرسالة 2",$J108,IF($T108="الرسالة 3",$L108,$M108+'الإعدادات والقوائم'!$B$8)))</f>
        <v/>
      </c>
      <c r="V108" s="13">
        <f>IF($A108="","",IF($Q108="طلب عدم المراسلة","لا تراسله",IF($Q108&lt;&gt;"","مغلق",IF($N108&lt;&gt;"","تم الرد",IF($T108="الرسالة 1","للإرسال",IF($T108="","غير منقطع",IF($T108="إغلاق",IF(TODAY()&gt;=$U108,"أغلق الآن","بانتظار الموعد"),IF($U108&lt;TODAY(),"متأخرة",IF($U108=TODAY(),"مستحقة اليوم","بانتظار الموعد")))))))))</f>
        <v/>
      </c>
      <c r="W108" s="14" t="n"/>
    </row>
    <row r="109">
      <c r="A109" s="4" t="n"/>
      <c r="B109" s="5" t="n"/>
      <c r="C109" s="6" t="n"/>
      <c r="D109" s="7" t="n"/>
      <c r="E109" s="8" t="n"/>
      <c r="F109" s="9" t="n"/>
      <c r="G109" s="10">
        <f>IF($E109="","",TODAY()-MAX($E109,N($R109)))</f>
        <v/>
      </c>
      <c r="H109" s="11">
        <f>IF(OR($D109="",$G109=""),"",IF($G109&gt;=$D109*'الإعدادات والقوائم'!$B$5,"منقطع","ليس بعد"))</f>
        <v/>
      </c>
      <c r="I109" s="8" t="n"/>
      <c r="J109" s="12">
        <f>IF($I109="","",WORKDAY($I109+'الإعدادات والقوائم'!$B$6-1,1))</f>
        <v/>
      </c>
      <c r="K109" s="8" t="n"/>
      <c r="L109" s="12">
        <f>IF($I109="","",WORKDAY($I109+'الإعدادات والقوائم'!$B$7-1,1))</f>
        <v/>
      </c>
      <c r="M109" s="8" t="n"/>
      <c r="N109" s="8" t="n"/>
      <c r="O109" s="11">
        <f>IF(OR($N109="",$I109=""),"",IF(AND($M109&lt;&gt;"",$M109&lt;=$N109),"الرسالة 3",IF(AND($K109&lt;&gt;"",$K109&lt;=$N109),"الرسالة 2","الرسالة 1")))</f>
        <v/>
      </c>
      <c r="P109" s="5" t="n"/>
      <c r="Q109" s="5" t="n"/>
      <c r="R109" s="8" t="n"/>
      <c r="S109" s="9" t="n"/>
      <c r="T109" s="11">
        <f>IF(OR($A109="",$N109&lt;&gt;"",$Q109&lt;&gt;""),"",IF($I109="",IF($H109="منقطع","الرسالة 1",""),IF($K109="","الرسالة 2",IF($M109="","الرسالة 3","إغلاق"))))</f>
        <v/>
      </c>
      <c r="U109" s="12">
        <f>IF(OR($T109="",$T109="الرسالة 1"),"",IF($T109="الرسالة 2",$J109,IF($T109="الرسالة 3",$L109,$M109+'الإعدادات والقوائم'!$B$8)))</f>
        <v/>
      </c>
      <c r="V109" s="13">
        <f>IF($A109="","",IF($Q109="طلب عدم المراسلة","لا تراسله",IF($Q109&lt;&gt;"","مغلق",IF($N109&lt;&gt;"","تم الرد",IF($T109="الرسالة 1","للإرسال",IF($T109="","غير منقطع",IF($T109="إغلاق",IF(TODAY()&gt;=$U109,"أغلق الآن","بانتظار الموعد"),IF($U109&lt;TODAY(),"متأخرة",IF($U109=TODAY(),"مستحقة اليوم","بانتظار الموعد")))))))))</f>
        <v/>
      </c>
      <c r="W109" s="14" t="n"/>
    </row>
    <row r="110">
      <c r="A110" s="4" t="n"/>
      <c r="B110" s="5" t="n"/>
      <c r="C110" s="6" t="n"/>
      <c r="D110" s="7" t="n"/>
      <c r="E110" s="8" t="n"/>
      <c r="F110" s="9" t="n"/>
      <c r="G110" s="10">
        <f>IF($E110="","",TODAY()-MAX($E110,N($R110)))</f>
        <v/>
      </c>
      <c r="H110" s="11">
        <f>IF(OR($D110="",$G110=""),"",IF($G110&gt;=$D110*'الإعدادات والقوائم'!$B$5,"منقطع","ليس بعد"))</f>
        <v/>
      </c>
      <c r="I110" s="8" t="n"/>
      <c r="J110" s="12">
        <f>IF($I110="","",WORKDAY($I110+'الإعدادات والقوائم'!$B$6-1,1))</f>
        <v/>
      </c>
      <c r="K110" s="8" t="n"/>
      <c r="L110" s="12">
        <f>IF($I110="","",WORKDAY($I110+'الإعدادات والقوائم'!$B$7-1,1))</f>
        <v/>
      </c>
      <c r="M110" s="8" t="n"/>
      <c r="N110" s="8" t="n"/>
      <c r="O110" s="11">
        <f>IF(OR($N110="",$I110=""),"",IF(AND($M110&lt;&gt;"",$M110&lt;=$N110),"الرسالة 3",IF(AND($K110&lt;&gt;"",$K110&lt;=$N110),"الرسالة 2","الرسالة 1")))</f>
        <v/>
      </c>
      <c r="P110" s="5" t="n"/>
      <c r="Q110" s="5" t="n"/>
      <c r="R110" s="8" t="n"/>
      <c r="S110" s="9" t="n"/>
      <c r="T110" s="11">
        <f>IF(OR($A110="",$N110&lt;&gt;"",$Q110&lt;&gt;""),"",IF($I110="",IF($H110="منقطع","الرسالة 1",""),IF($K110="","الرسالة 2",IF($M110="","الرسالة 3","إغلاق"))))</f>
        <v/>
      </c>
      <c r="U110" s="12">
        <f>IF(OR($T110="",$T110="الرسالة 1"),"",IF($T110="الرسالة 2",$J110,IF($T110="الرسالة 3",$L110,$M110+'الإعدادات والقوائم'!$B$8)))</f>
        <v/>
      </c>
      <c r="V110" s="13">
        <f>IF($A110="","",IF($Q110="طلب عدم المراسلة","لا تراسله",IF($Q110&lt;&gt;"","مغلق",IF($N110&lt;&gt;"","تم الرد",IF($T110="الرسالة 1","للإرسال",IF($T110="","غير منقطع",IF($T110="إغلاق",IF(TODAY()&gt;=$U110,"أغلق الآن","بانتظار الموعد"),IF($U110&lt;TODAY(),"متأخرة",IF($U110=TODAY(),"مستحقة اليوم","بانتظار الموعد")))))))))</f>
        <v/>
      </c>
      <c r="W110" s="14" t="n"/>
    </row>
    <row r="111">
      <c r="A111" s="4" t="n"/>
      <c r="B111" s="5" t="n"/>
      <c r="C111" s="6" t="n"/>
      <c r="D111" s="7" t="n"/>
      <c r="E111" s="8" t="n"/>
      <c r="F111" s="9" t="n"/>
      <c r="G111" s="10">
        <f>IF($E111="","",TODAY()-MAX($E111,N($R111)))</f>
        <v/>
      </c>
      <c r="H111" s="11">
        <f>IF(OR($D111="",$G111=""),"",IF($G111&gt;=$D111*'الإعدادات والقوائم'!$B$5,"منقطع","ليس بعد"))</f>
        <v/>
      </c>
      <c r="I111" s="8" t="n"/>
      <c r="J111" s="12">
        <f>IF($I111="","",WORKDAY($I111+'الإعدادات والقوائم'!$B$6-1,1))</f>
        <v/>
      </c>
      <c r="K111" s="8" t="n"/>
      <c r="L111" s="12">
        <f>IF($I111="","",WORKDAY($I111+'الإعدادات والقوائم'!$B$7-1,1))</f>
        <v/>
      </c>
      <c r="M111" s="8" t="n"/>
      <c r="N111" s="8" t="n"/>
      <c r="O111" s="11">
        <f>IF(OR($N111="",$I111=""),"",IF(AND($M111&lt;&gt;"",$M111&lt;=$N111),"الرسالة 3",IF(AND($K111&lt;&gt;"",$K111&lt;=$N111),"الرسالة 2","الرسالة 1")))</f>
        <v/>
      </c>
      <c r="P111" s="5" t="n"/>
      <c r="Q111" s="5" t="n"/>
      <c r="R111" s="8" t="n"/>
      <c r="S111" s="9" t="n"/>
      <c r="T111" s="11">
        <f>IF(OR($A111="",$N111&lt;&gt;"",$Q111&lt;&gt;""),"",IF($I111="",IF($H111="منقطع","الرسالة 1",""),IF($K111="","الرسالة 2",IF($M111="","الرسالة 3","إغلاق"))))</f>
        <v/>
      </c>
      <c r="U111" s="12">
        <f>IF(OR($T111="",$T111="الرسالة 1"),"",IF($T111="الرسالة 2",$J111,IF($T111="الرسالة 3",$L111,$M111+'الإعدادات والقوائم'!$B$8)))</f>
        <v/>
      </c>
      <c r="V111" s="13">
        <f>IF($A111="","",IF($Q111="طلب عدم المراسلة","لا تراسله",IF($Q111&lt;&gt;"","مغلق",IF($N111&lt;&gt;"","تم الرد",IF($T111="الرسالة 1","للإرسال",IF($T111="","غير منقطع",IF($T111="إغلاق",IF(TODAY()&gt;=$U111,"أغلق الآن","بانتظار الموعد"),IF($U111&lt;TODAY(),"متأخرة",IF($U111=TODAY(),"مستحقة اليوم","بانتظار الموعد")))))))))</f>
        <v/>
      </c>
      <c r="W111" s="14" t="n"/>
    </row>
    <row r="112">
      <c r="A112" s="4" t="n"/>
      <c r="B112" s="5" t="n"/>
      <c r="C112" s="6" t="n"/>
      <c r="D112" s="7" t="n"/>
      <c r="E112" s="8" t="n"/>
      <c r="F112" s="9" t="n"/>
      <c r="G112" s="10">
        <f>IF($E112="","",TODAY()-MAX($E112,N($R112)))</f>
        <v/>
      </c>
      <c r="H112" s="11">
        <f>IF(OR($D112="",$G112=""),"",IF($G112&gt;=$D112*'الإعدادات والقوائم'!$B$5,"منقطع","ليس بعد"))</f>
        <v/>
      </c>
      <c r="I112" s="8" t="n"/>
      <c r="J112" s="12">
        <f>IF($I112="","",WORKDAY($I112+'الإعدادات والقوائم'!$B$6-1,1))</f>
        <v/>
      </c>
      <c r="K112" s="8" t="n"/>
      <c r="L112" s="12">
        <f>IF($I112="","",WORKDAY($I112+'الإعدادات والقوائم'!$B$7-1,1))</f>
        <v/>
      </c>
      <c r="M112" s="8" t="n"/>
      <c r="N112" s="8" t="n"/>
      <c r="O112" s="11">
        <f>IF(OR($N112="",$I112=""),"",IF(AND($M112&lt;&gt;"",$M112&lt;=$N112),"الرسالة 3",IF(AND($K112&lt;&gt;"",$K112&lt;=$N112),"الرسالة 2","الرسالة 1")))</f>
        <v/>
      </c>
      <c r="P112" s="5" t="n"/>
      <c r="Q112" s="5" t="n"/>
      <c r="R112" s="8" t="n"/>
      <c r="S112" s="9" t="n"/>
      <c r="T112" s="11">
        <f>IF(OR($A112="",$N112&lt;&gt;"",$Q112&lt;&gt;""),"",IF($I112="",IF($H112="منقطع","الرسالة 1",""),IF($K112="","الرسالة 2",IF($M112="","الرسالة 3","إغلاق"))))</f>
        <v/>
      </c>
      <c r="U112" s="12">
        <f>IF(OR($T112="",$T112="الرسالة 1"),"",IF($T112="الرسالة 2",$J112,IF($T112="الرسالة 3",$L112,$M112+'الإعدادات والقوائم'!$B$8)))</f>
        <v/>
      </c>
      <c r="V112" s="13">
        <f>IF($A112="","",IF($Q112="طلب عدم المراسلة","لا تراسله",IF($Q112&lt;&gt;"","مغلق",IF($N112&lt;&gt;"","تم الرد",IF($T112="الرسالة 1","للإرسال",IF($T112="","غير منقطع",IF($T112="إغلاق",IF(TODAY()&gt;=$U112,"أغلق الآن","بانتظار الموعد"),IF($U112&lt;TODAY(),"متأخرة",IF($U112=TODAY(),"مستحقة اليوم","بانتظار الموعد")))))))))</f>
        <v/>
      </c>
      <c r="W112" s="14" t="n"/>
    </row>
    <row r="113">
      <c r="A113" s="4" t="n"/>
      <c r="B113" s="5" t="n"/>
      <c r="C113" s="6" t="n"/>
      <c r="D113" s="7" t="n"/>
      <c r="E113" s="8" t="n"/>
      <c r="F113" s="9" t="n"/>
      <c r="G113" s="10">
        <f>IF($E113="","",TODAY()-MAX($E113,N($R113)))</f>
        <v/>
      </c>
      <c r="H113" s="11">
        <f>IF(OR($D113="",$G113=""),"",IF($G113&gt;=$D113*'الإعدادات والقوائم'!$B$5,"منقطع","ليس بعد"))</f>
        <v/>
      </c>
      <c r="I113" s="8" t="n"/>
      <c r="J113" s="12">
        <f>IF($I113="","",WORKDAY($I113+'الإعدادات والقوائم'!$B$6-1,1))</f>
        <v/>
      </c>
      <c r="K113" s="8" t="n"/>
      <c r="L113" s="12">
        <f>IF($I113="","",WORKDAY($I113+'الإعدادات والقوائم'!$B$7-1,1))</f>
        <v/>
      </c>
      <c r="M113" s="8" t="n"/>
      <c r="N113" s="8" t="n"/>
      <c r="O113" s="11">
        <f>IF(OR($N113="",$I113=""),"",IF(AND($M113&lt;&gt;"",$M113&lt;=$N113),"الرسالة 3",IF(AND($K113&lt;&gt;"",$K113&lt;=$N113),"الرسالة 2","الرسالة 1")))</f>
        <v/>
      </c>
      <c r="P113" s="5" t="n"/>
      <c r="Q113" s="5" t="n"/>
      <c r="R113" s="8" t="n"/>
      <c r="S113" s="9" t="n"/>
      <c r="T113" s="11">
        <f>IF(OR($A113="",$N113&lt;&gt;"",$Q113&lt;&gt;""),"",IF($I113="",IF($H113="منقطع","الرسالة 1",""),IF($K113="","الرسالة 2",IF($M113="","الرسالة 3","إغلاق"))))</f>
        <v/>
      </c>
      <c r="U113" s="12">
        <f>IF(OR($T113="",$T113="الرسالة 1"),"",IF($T113="الرسالة 2",$J113,IF($T113="الرسالة 3",$L113,$M113+'الإعدادات والقوائم'!$B$8)))</f>
        <v/>
      </c>
      <c r="V113" s="13">
        <f>IF($A113="","",IF($Q113="طلب عدم المراسلة","لا تراسله",IF($Q113&lt;&gt;"","مغلق",IF($N113&lt;&gt;"","تم الرد",IF($T113="الرسالة 1","للإرسال",IF($T113="","غير منقطع",IF($T113="إغلاق",IF(TODAY()&gt;=$U113,"أغلق الآن","بانتظار الموعد"),IF($U113&lt;TODAY(),"متأخرة",IF($U113=TODAY(),"مستحقة اليوم","بانتظار الموعد")))))))))</f>
        <v/>
      </c>
      <c r="W113" s="14" t="n"/>
    </row>
    <row r="114">
      <c r="A114" s="4" t="n"/>
      <c r="B114" s="5" t="n"/>
      <c r="C114" s="6" t="n"/>
      <c r="D114" s="7" t="n"/>
      <c r="E114" s="8" t="n"/>
      <c r="F114" s="9" t="n"/>
      <c r="G114" s="10">
        <f>IF($E114="","",TODAY()-MAX($E114,N($R114)))</f>
        <v/>
      </c>
      <c r="H114" s="11">
        <f>IF(OR($D114="",$G114=""),"",IF($G114&gt;=$D114*'الإعدادات والقوائم'!$B$5,"منقطع","ليس بعد"))</f>
        <v/>
      </c>
      <c r="I114" s="8" t="n"/>
      <c r="J114" s="12">
        <f>IF($I114="","",WORKDAY($I114+'الإعدادات والقوائم'!$B$6-1,1))</f>
        <v/>
      </c>
      <c r="K114" s="8" t="n"/>
      <c r="L114" s="12">
        <f>IF($I114="","",WORKDAY($I114+'الإعدادات والقوائم'!$B$7-1,1))</f>
        <v/>
      </c>
      <c r="M114" s="8" t="n"/>
      <c r="N114" s="8" t="n"/>
      <c r="O114" s="11">
        <f>IF(OR($N114="",$I114=""),"",IF(AND($M114&lt;&gt;"",$M114&lt;=$N114),"الرسالة 3",IF(AND($K114&lt;&gt;"",$K114&lt;=$N114),"الرسالة 2","الرسالة 1")))</f>
        <v/>
      </c>
      <c r="P114" s="5" t="n"/>
      <c r="Q114" s="5" t="n"/>
      <c r="R114" s="8" t="n"/>
      <c r="S114" s="9" t="n"/>
      <c r="T114" s="11">
        <f>IF(OR($A114="",$N114&lt;&gt;"",$Q114&lt;&gt;""),"",IF($I114="",IF($H114="منقطع","الرسالة 1",""),IF($K114="","الرسالة 2",IF($M114="","الرسالة 3","إغلاق"))))</f>
        <v/>
      </c>
      <c r="U114" s="12">
        <f>IF(OR($T114="",$T114="الرسالة 1"),"",IF($T114="الرسالة 2",$J114,IF($T114="الرسالة 3",$L114,$M114+'الإعدادات والقوائم'!$B$8)))</f>
        <v/>
      </c>
      <c r="V114" s="13">
        <f>IF($A114="","",IF($Q114="طلب عدم المراسلة","لا تراسله",IF($Q114&lt;&gt;"","مغلق",IF($N114&lt;&gt;"","تم الرد",IF($T114="الرسالة 1","للإرسال",IF($T114="","غير منقطع",IF($T114="إغلاق",IF(TODAY()&gt;=$U114,"أغلق الآن","بانتظار الموعد"),IF($U114&lt;TODAY(),"متأخرة",IF($U114=TODAY(),"مستحقة اليوم","بانتظار الموعد")))))))))</f>
        <v/>
      </c>
      <c r="W114" s="14" t="n"/>
    </row>
    <row r="115">
      <c r="A115" s="4" t="n"/>
      <c r="B115" s="5" t="n"/>
      <c r="C115" s="6" t="n"/>
      <c r="D115" s="7" t="n"/>
      <c r="E115" s="8" t="n"/>
      <c r="F115" s="9" t="n"/>
      <c r="G115" s="10">
        <f>IF($E115="","",TODAY()-MAX($E115,N($R115)))</f>
        <v/>
      </c>
      <c r="H115" s="11">
        <f>IF(OR($D115="",$G115=""),"",IF($G115&gt;=$D115*'الإعدادات والقوائم'!$B$5,"منقطع","ليس بعد"))</f>
        <v/>
      </c>
      <c r="I115" s="8" t="n"/>
      <c r="J115" s="12">
        <f>IF($I115="","",WORKDAY($I115+'الإعدادات والقوائم'!$B$6-1,1))</f>
        <v/>
      </c>
      <c r="K115" s="8" t="n"/>
      <c r="L115" s="12">
        <f>IF($I115="","",WORKDAY($I115+'الإعدادات والقوائم'!$B$7-1,1))</f>
        <v/>
      </c>
      <c r="M115" s="8" t="n"/>
      <c r="N115" s="8" t="n"/>
      <c r="O115" s="11">
        <f>IF(OR($N115="",$I115=""),"",IF(AND($M115&lt;&gt;"",$M115&lt;=$N115),"الرسالة 3",IF(AND($K115&lt;&gt;"",$K115&lt;=$N115),"الرسالة 2","الرسالة 1")))</f>
        <v/>
      </c>
      <c r="P115" s="5" t="n"/>
      <c r="Q115" s="5" t="n"/>
      <c r="R115" s="8" t="n"/>
      <c r="S115" s="9" t="n"/>
      <c r="T115" s="11">
        <f>IF(OR($A115="",$N115&lt;&gt;"",$Q115&lt;&gt;""),"",IF($I115="",IF($H115="منقطع","الرسالة 1",""),IF($K115="","الرسالة 2",IF($M115="","الرسالة 3","إغلاق"))))</f>
        <v/>
      </c>
      <c r="U115" s="12">
        <f>IF(OR($T115="",$T115="الرسالة 1"),"",IF($T115="الرسالة 2",$J115,IF($T115="الرسالة 3",$L115,$M115+'الإعدادات والقوائم'!$B$8)))</f>
        <v/>
      </c>
      <c r="V115" s="13">
        <f>IF($A115="","",IF($Q115="طلب عدم المراسلة","لا تراسله",IF($Q115&lt;&gt;"","مغلق",IF($N115&lt;&gt;"","تم الرد",IF($T115="الرسالة 1","للإرسال",IF($T115="","غير منقطع",IF($T115="إغلاق",IF(TODAY()&gt;=$U115,"أغلق الآن","بانتظار الموعد"),IF($U115&lt;TODAY(),"متأخرة",IF($U115=TODAY(),"مستحقة اليوم","بانتظار الموعد")))))))))</f>
        <v/>
      </c>
      <c r="W115" s="14" t="n"/>
    </row>
    <row r="116">
      <c r="A116" s="4" t="n"/>
      <c r="B116" s="5" t="n"/>
      <c r="C116" s="6" t="n"/>
      <c r="D116" s="7" t="n"/>
      <c r="E116" s="8" t="n"/>
      <c r="F116" s="9" t="n"/>
      <c r="G116" s="10">
        <f>IF($E116="","",TODAY()-MAX($E116,N($R116)))</f>
        <v/>
      </c>
      <c r="H116" s="11">
        <f>IF(OR($D116="",$G116=""),"",IF($G116&gt;=$D116*'الإعدادات والقوائم'!$B$5,"منقطع","ليس بعد"))</f>
        <v/>
      </c>
      <c r="I116" s="8" t="n"/>
      <c r="J116" s="12">
        <f>IF($I116="","",WORKDAY($I116+'الإعدادات والقوائم'!$B$6-1,1))</f>
        <v/>
      </c>
      <c r="K116" s="8" t="n"/>
      <c r="L116" s="12">
        <f>IF($I116="","",WORKDAY($I116+'الإعدادات والقوائم'!$B$7-1,1))</f>
        <v/>
      </c>
      <c r="M116" s="8" t="n"/>
      <c r="N116" s="8" t="n"/>
      <c r="O116" s="11">
        <f>IF(OR($N116="",$I116=""),"",IF(AND($M116&lt;&gt;"",$M116&lt;=$N116),"الرسالة 3",IF(AND($K116&lt;&gt;"",$K116&lt;=$N116),"الرسالة 2","الرسالة 1")))</f>
        <v/>
      </c>
      <c r="P116" s="5" t="n"/>
      <c r="Q116" s="5" t="n"/>
      <c r="R116" s="8" t="n"/>
      <c r="S116" s="9" t="n"/>
      <c r="T116" s="11">
        <f>IF(OR($A116="",$N116&lt;&gt;"",$Q116&lt;&gt;""),"",IF($I116="",IF($H116="منقطع","الرسالة 1",""),IF($K116="","الرسالة 2",IF($M116="","الرسالة 3","إغلاق"))))</f>
        <v/>
      </c>
      <c r="U116" s="12">
        <f>IF(OR($T116="",$T116="الرسالة 1"),"",IF($T116="الرسالة 2",$J116,IF($T116="الرسالة 3",$L116,$M116+'الإعدادات والقوائم'!$B$8)))</f>
        <v/>
      </c>
      <c r="V116" s="13">
        <f>IF($A116="","",IF($Q116="طلب عدم المراسلة","لا تراسله",IF($Q116&lt;&gt;"","مغلق",IF($N116&lt;&gt;"","تم الرد",IF($T116="الرسالة 1","للإرسال",IF($T116="","غير منقطع",IF($T116="إغلاق",IF(TODAY()&gt;=$U116,"أغلق الآن","بانتظار الموعد"),IF($U116&lt;TODAY(),"متأخرة",IF($U116=TODAY(),"مستحقة اليوم","بانتظار الموعد")))))))))</f>
        <v/>
      </c>
      <c r="W116" s="14" t="n"/>
    </row>
    <row r="117">
      <c r="A117" s="4" t="n"/>
      <c r="B117" s="5" t="n"/>
      <c r="C117" s="6" t="n"/>
      <c r="D117" s="7" t="n"/>
      <c r="E117" s="8" t="n"/>
      <c r="F117" s="9" t="n"/>
      <c r="G117" s="10">
        <f>IF($E117="","",TODAY()-MAX($E117,N($R117)))</f>
        <v/>
      </c>
      <c r="H117" s="11">
        <f>IF(OR($D117="",$G117=""),"",IF($G117&gt;=$D117*'الإعدادات والقوائم'!$B$5,"منقطع","ليس بعد"))</f>
        <v/>
      </c>
      <c r="I117" s="8" t="n"/>
      <c r="J117" s="12">
        <f>IF($I117="","",WORKDAY($I117+'الإعدادات والقوائم'!$B$6-1,1))</f>
        <v/>
      </c>
      <c r="K117" s="8" t="n"/>
      <c r="L117" s="12">
        <f>IF($I117="","",WORKDAY($I117+'الإعدادات والقوائم'!$B$7-1,1))</f>
        <v/>
      </c>
      <c r="M117" s="8" t="n"/>
      <c r="N117" s="8" t="n"/>
      <c r="O117" s="11">
        <f>IF(OR($N117="",$I117=""),"",IF(AND($M117&lt;&gt;"",$M117&lt;=$N117),"الرسالة 3",IF(AND($K117&lt;&gt;"",$K117&lt;=$N117),"الرسالة 2","الرسالة 1")))</f>
        <v/>
      </c>
      <c r="P117" s="5" t="n"/>
      <c r="Q117" s="5" t="n"/>
      <c r="R117" s="8" t="n"/>
      <c r="S117" s="9" t="n"/>
      <c r="T117" s="11">
        <f>IF(OR($A117="",$N117&lt;&gt;"",$Q117&lt;&gt;""),"",IF($I117="",IF($H117="منقطع","الرسالة 1",""),IF($K117="","الرسالة 2",IF($M117="","الرسالة 3","إغلاق"))))</f>
        <v/>
      </c>
      <c r="U117" s="12">
        <f>IF(OR($T117="",$T117="الرسالة 1"),"",IF($T117="الرسالة 2",$J117,IF($T117="الرسالة 3",$L117,$M117+'الإعدادات والقوائم'!$B$8)))</f>
        <v/>
      </c>
      <c r="V117" s="13">
        <f>IF($A117="","",IF($Q117="طلب عدم المراسلة","لا تراسله",IF($Q117&lt;&gt;"","مغلق",IF($N117&lt;&gt;"","تم الرد",IF($T117="الرسالة 1","للإرسال",IF($T117="","غير منقطع",IF($T117="إغلاق",IF(TODAY()&gt;=$U117,"أغلق الآن","بانتظار الموعد"),IF($U117&lt;TODAY(),"متأخرة",IF($U117=TODAY(),"مستحقة اليوم","بانتظار الموعد")))))))))</f>
        <v/>
      </c>
      <c r="W117" s="14" t="n"/>
    </row>
    <row r="118">
      <c r="A118" s="4" t="n"/>
      <c r="B118" s="5" t="n"/>
      <c r="C118" s="6" t="n"/>
      <c r="D118" s="7" t="n"/>
      <c r="E118" s="8" t="n"/>
      <c r="F118" s="9" t="n"/>
      <c r="G118" s="10">
        <f>IF($E118="","",TODAY()-MAX($E118,N($R118)))</f>
        <v/>
      </c>
      <c r="H118" s="11">
        <f>IF(OR($D118="",$G118=""),"",IF($G118&gt;=$D118*'الإعدادات والقوائم'!$B$5,"منقطع","ليس بعد"))</f>
        <v/>
      </c>
      <c r="I118" s="8" t="n"/>
      <c r="J118" s="12">
        <f>IF($I118="","",WORKDAY($I118+'الإعدادات والقوائم'!$B$6-1,1))</f>
        <v/>
      </c>
      <c r="K118" s="8" t="n"/>
      <c r="L118" s="12">
        <f>IF($I118="","",WORKDAY($I118+'الإعدادات والقوائم'!$B$7-1,1))</f>
        <v/>
      </c>
      <c r="M118" s="8" t="n"/>
      <c r="N118" s="8" t="n"/>
      <c r="O118" s="11">
        <f>IF(OR($N118="",$I118=""),"",IF(AND($M118&lt;&gt;"",$M118&lt;=$N118),"الرسالة 3",IF(AND($K118&lt;&gt;"",$K118&lt;=$N118),"الرسالة 2","الرسالة 1")))</f>
        <v/>
      </c>
      <c r="P118" s="5" t="n"/>
      <c r="Q118" s="5" t="n"/>
      <c r="R118" s="8" t="n"/>
      <c r="S118" s="9" t="n"/>
      <c r="T118" s="11">
        <f>IF(OR($A118="",$N118&lt;&gt;"",$Q118&lt;&gt;""),"",IF($I118="",IF($H118="منقطع","الرسالة 1",""),IF($K118="","الرسالة 2",IF($M118="","الرسالة 3","إغلاق"))))</f>
        <v/>
      </c>
      <c r="U118" s="12">
        <f>IF(OR($T118="",$T118="الرسالة 1"),"",IF($T118="الرسالة 2",$J118,IF($T118="الرسالة 3",$L118,$M118+'الإعدادات والقوائم'!$B$8)))</f>
        <v/>
      </c>
      <c r="V118" s="13">
        <f>IF($A118="","",IF($Q118="طلب عدم المراسلة","لا تراسله",IF($Q118&lt;&gt;"","مغلق",IF($N118&lt;&gt;"","تم الرد",IF($T118="الرسالة 1","للإرسال",IF($T118="","غير منقطع",IF($T118="إغلاق",IF(TODAY()&gt;=$U118,"أغلق الآن","بانتظار الموعد"),IF($U118&lt;TODAY(),"متأخرة",IF($U118=TODAY(),"مستحقة اليوم","بانتظار الموعد")))))))))</f>
        <v/>
      </c>
      <c r="W118" s="14" t="n"/>
    </row>
    <row r="119">
      <c r="A119" s="4" t="n"/>
      <c r="B119" s="5" t="n"/>
      <c r="C119" s="6" t="n"/>
      <c r="D119" s="7" t="n"/>
      <c r="E119" s="8" t="n"/>
      <c r="F119" s="9" t="n"/>
      <c r="G119" s="10">
        <f>IF($E119="","",TODAY()-MAX($E119,N($R119)))</f>
        <v/>
      </c>
      <c r="H119" s="11">
        <f>IF(OR($D119="",$G119=""),"",IF($G119&gt;=$D119*'الإعدادات والقوائم'!$B$5,"منقطع","ليس بعد"))</f>
        <v/>
      </c>
      <c r="I119" s="8" t="n"/>
      <c r="J119" s="12">
        <f>IF($I119="","",WORKDAY($I119+'الإعدادات والقوائم'!$B$6-1,1))</f>
        <v/>
      </c>
      <c r="K119" s="8" t="n"/>
      <c r="L119" s="12">
        <f>IF($I119="","",WORKDAY($I119+'الإعدادات والقوائم'!$B$7-1,1))</f>
        <v/>
      </c>
      <c r="M119" s="8" t="n"/>
      <c r="N119" s="8" t="n"/>
      <c r="O119" s="11">
        <f>IF(OR($N119="",$I119=""),"",IF(AND($M119&lt;&gt;"",$M119&lt;=$N119),"الرسالة 3",IF(AND($K119&lt;&gt;"",$K119&lt;=$N119),"الرسالة 2","الرسالة 1")))</f>
        <v/>
      </c>
      <c r="P119" s="5" t="n"/>
      <c r="Q119" s="5" t="n"/>
      <c r="R119" s="8" t="n"/>
      <c r="S119" s="9" t="n"/>
      <c r="T119" s="11">
        <f>IF(OR($A119="",$N119&lt;&gt;"",$Q119&lt;&gt;""),"",IF($I119="",IF($H119="منقطع","الرسالة 1",""),IF($K119="","الرسالة 2",IF($M119="","الرسالة 3","إغلاق"))))</f>
        <v/>
      </c>
      <c r="U119" s="12">
        <f>IF(OR($T119="",$T119="الرسالة 1"),"",IF($T119="الرسالة 2",$J119,IF($T119="الرسالة 3",$L119,$M119+'الإعدادات والقوائم'!$B$8)))</f>
        <v/>
      </c>
      <c r="V119" s="13">
        <f>IF($A119="","",IF($Q119="طلب عدم المراسلة","لا تراسله",IF($Q119&lt;&gt;"","مغلق",IF($N119&lt;&gt;"","تم الرد",IF($T119="الرسالة 1","للإرسال",IF($T119="","غير منقطع",IF($T119="إغلاق",IF(TODAY()&gt;=$U119,"أغلق الآن","بانتظار الموعد"),IF($U119&lt;TODAY(),"متأخرة",IF($U119=TODAY(),"مستحقة اليوم","بانتظار الموعد")))))))))</f>
        <v/>
      </c>
      <c r="W119" s="14" t="n"/>
    </row>
    <row r="120">
      <c r="A120" s="4" t="n"/>
      <c r="B120" s="5" t="n"/>
      <c r="C120" s="6" t="n"/>
      <c r="D120" s="7" t="n"/>
      <c r="E120" s="8" t="n"/>
      <c r="F120" s="9" t="n"/>
      <c r="G120" s="10">
        <f>IF($E120="","",TODAY()-MAX($E120,N($R120)))</f>
        <v/>
      </c>
      <c r="H120" s="11">
        <f>IF(OR($D120="",$G120=""),"",IF($G120&gt;=$D120*'الإعدادات والقوائم'!$B$5,"منقطع","ليس بعد"))</f>
        <v/>
      </c>
      <c r="I120" s="8" t="n"/>
      <c r="J120" s="12">
        <f>IF($I120="","",WORKDAY($I120+'الإعدادات والقوائم'!$B$6-1,1))</f>
        <v/>
      </c>
      <c r="K120" s="8" t="n"/>
      <c r="L120" s="12">
        <f>IF($I120="","",WORKDAY($I120+'الإعدادات والقوائم'!$B$7-1,1))</f>
        <v/>
      </c>
      <c r="M120" s="8" t="n"/>
      <c r="N120" s="8" t="n"/>
      <c r="O120" s="11">
        <f>IF(OR($N120="",$I120=""),"",IF(AND($M120&lt;&gt;"",$M120&lt;=$N120),"الرسالة 3",IF(AND($K120&lt;&gt;"",$K120&lt;=$N120),"الرسالة 2","الرسالة 1")))</f>
        <v/>
      </c>
      <c r="P120" s="5" t="n"/>
      <c r="Q120" s="5" t="n"/>
      <c r="R120" s="8" t="n"/>
      <c r="S120" s="9" t="n"/>
      <c r="T120" s="11">
        <f>IF(OR($A120="",$N120&lt;&gt;"",$Q120&lt;&gt;""),"",IF($I120="",IF($H120="منقطع","الرسالة 1",""),IF($K120="","الرسالة 2",IF($M120="","الرسالة 3","إغلاق"))))</f>
        <v/>
      </c>
      <c r="U120" s="12">
        <f>IF(OR($T120="",$T120="الرسالة 1"),"",IF($T120="الرسالة 2",$J120,IF($T120="الرسالة 3",$L120,$M120+'الإعدادات والقوائم'!$B$8)))</f>
        <v/>
      </c>
      <c r="V120" s="13">
        <f>IF($A120="","",IF($Q120="طلب عدم المراسلة","لا تراسله",IF($Q120&lt;&gt;"","مغلق",IF($N120&lt;&gt;"","تم الرد",IF($T120="الرسالة 1","للإرسال",IF($T120="","غير منقطع",IF($T120="إغلاق",IF(TODAY()&gt;=$U120,"أغلق الآن","بانتظار الموعد"),IF($U120&lt;TODAY(),"متأخرة",IF($U120=TODAY(),"مستحقة اليوم","بانتظار الموعد")))))))))</f>
        <v/>
      </c>
      <c r="W120" s="14" t="n"/>
    </row>
    <row r="121">
      <c r="A121" s="4" t="n"/>
      <c r="B121" s="5" t="n"/>
      <c r="C121" s="6" t="n"/>
      <c r="D121" s="7" t="n"/>
      <c r="E121" s="8" t="n"/>
      <c r="F121" s="9" t="n"/>
      <c r="G121" s="10">
        <f>IF($E121="","",TODAY()-MAX($E121,N($R121)))</f>
        <v/>
      </c>
      <c r="H121" s="11">
        <f>IF(OR($D121="",$G121=""),"",IF($G121&gt;=$D121*'الإعدادات والقوائم'!$B$5,"منقطع","ليس بعد"))</f>
        <v/>
      </c>
      <c r="I121" s="8" t="n"/>
      <c r="J121" s="12">
        <f>IF($I121="","",WORKDAY($I121+'الإعدادات والقوائم'!$B$6-1,1))</f>
        <v/>
      </c>
      <c r="K121" s="8" t="n"/>
      <c r="L121" s="12">
        <f>IF($I121="","",WORKDAY($I121+'الإعدادات والقوائم'!$B$7-1,1))</f>
        <v/>
      </c>
      <c r="M121" s="8" t="n"/>
      <c r="N121" s="8" t="n"/>
      <c r="O121" s="11">
        <f>IF(OR($N121="",$I121=""),"",IF(AND($M121&lt;&gt;"",$M121&lt;=$N121),"الرسالة 3",IF(AND($K121&lt;&gt;"",$K121&lt;=$N121),"الرسالة 2","الرسالة 1")))</f>
        <v/>
      </c>
      <c r="P121" s="5" t="n"/>
      <c r="Q121" s="5" t="n"/>
      <c r="R121" s="8" t="n"/>
      <c r="S121" s="9" t="n"/>
      <c r="T121" s="11">
        <f>IF(OR($A121="",$N121&lt;&gt;"",$Q121&lt;&gt;""),"",IF($I121="",IF($H121="منقطع","الرسالة 1",""),IF($K121="","الرسالة 2",IF($M121="","الرسالة 3","إغلاق"))))</f>
        <v/>
      </c>
      <c r="U121" s="12">
        <f>IF(OR($T121="",$T121="الرسالة 1"),"",IF($T121="الرسالة 2",$J121,IF($T121="الرسالة 3",$L121,$M121+'الإعدادات والقوائم'!$B$8)))</f>
        <v/>
      </c>
      <c r="V121" s="13">
        <f>IF($A121="","",IF($Q121="طلب عدم المراسلة","لا تراسله",IF($Q121&lt;&gt;"","مغلق",IF($N121&lt;&gt;"","تم الرد",IF($T121="الرسالة 1","للإرسال",IF($T121="","غير منقطع",IF($T121="إغلاق",IF(TODAY()&gt;=$U121,"أغلق الآن","بانتظار الموعد"),IF($U121&lt;TODAY(),"متأخرة",IF($U121=TODAY(),"مستحقة اليوم","بانتظار الموعد")))))))))</f>
        <v/>
      </c>
      <c r="W121" s="14" t="n"/>
    </row>
    <row r="122">
      <c r="A122" s="4" t="n"/>
      <c r="B122" s="5" t="n"/>
      <c r="C122" s="6" t="n"/>
      <c r="D122" s="7" t="n"/>
      <c r="E122" s="8" t="n"/>
      <c r="F122" s="9" t="n"/>
      <c r="G122" s="10">
        <f>IF($E122="","",TODAY()-MAX($E122,N($R122)))</f>
        <v/>
      </c>
      <c r="H122" s="11">
        <f>IF(OR($D122="",$G122=""),"",IF($G122&gt;=$D122*'الإعدادات والقوائم'!$B$5,"منقطع","ليس بعد"))</f>
        <v/>
      </c>
      <c r="I122" s="8" t="n"/>
      <c r="J122" s="12">
        <f>IF($I122="","",WORKDAY($I122+'الإعدادات والقوائم'!$B$6-1,1))</f>
        <v/>
      </c>
      <c r="K122" s="8" t="n"/>
      <c r="L122" s="12">
        <f>IF($I122="","",WORKDAY($I122+'الإعدادات والقوائم'!$B$7-1,1))</f>
        <v/>
      </c>
      <c r="M122" s="8" t="n"/>
      <c r="N122" s="8" t="n"/>
      <c r="O122" s="11">
        <f>IF(OR($N122="",$I122=""),"",IF(AND($M122&lt;&gt;"",$M122&lt;=$N122),"الرسالة 3",IF(AND($K122&lt;&gt;"",$K122&lt;=$N122),"الرسالة 2","الرسالة 1")))</f>
        <v/>
      </c>
      <c r="P122" s="5" t="n"/>
      <c r="Q122" s="5" t="n"/>
      <c r="R122" s="8" t="n"/>
      <c r="S122" s="9" t="n"/>
      <c r="T122" s="11">
        <f>IF(OR($A122="",$N122&lt;&gt;"",$Q122&lt;&gt;""),"",IF($I122="",IF($H122="منقطع","الرسالة 1",""),IF($K122="","الرسالة 2",IF($M122="","الرسالة 3","إغلاق"))))</f>
        <v/>
      </c>
      <c r="U122" s="12">
        <f>IF(OR($T122="",$T122="الرسالة 1"),"",IF($T122="الرسالة 2",$J122,IF($T122="الرسالة 3",$L122,$M122+'الإعدادات والقوائم'!$B$8)))</f>
        <v/>
      </c>
      <c r="V122" s="13">
        <f>IF($A122="","",IF($Q122="طلب عدم المراسلة","لا تراسله",IF($Q122&lt;&gt;"","مغلق",IF($N122&lt;&gt;"","تم الرد",IF($T122="الرسالة 1","للإرسال",IF($T122="","غير منقطع",IF($T122="إغلاق",IF(TODAY()&gt;=$U122,"أغلق الآن","بانتظار الموعد"),IF($U122&lt;TODAY(),"متأخرة",IF($U122=TODAY(),"مستحقة اليوم","بانتظار الموعد")))))))))</f>
        <v/>
      </c>
      <c r="W122" s="14" t="n"/>
    </row>
    <row r="123">
      <c r="A123" s="4" t="n"/>
      <c r="B123" s="5" t="n"/>
      <c r="C123" s="6" t="n"/>
      <c r="D123" s="7" t="n"/>
      <c r="E123" s="8" t="n"/>
      <c r="F123" s="9" t="n"/>
      <c r="G123" s="10">
        <f>IF($E123="","",TODAY()-MAX($E123,N($R123)))</f>
        <v/>
      </c>
      <c r="H123" s="11">
        <f>IF(OR($D123="",$G123=""),"",IF($G123&gt;=$D123*'الإعدادات والقوائم'!$B$5,"منقطع","ليس بعد"))</f>
        <v/>
      </c>
      <c r="I123" s="8" t="n"/>
      <c r="J123" s="12">
        <f>IF($I123="","",WORKDAY($I123+'الإعدادات والقوائم'!$B$6-1,1))</f>
        <v/>
      </c>
      <c r="K123" s="8" t="n"/>
      <c r="L123" s="12">
        <f>IF($I123="","",WORKDAY($I123+'الإعدادات والقوائم'!$B$7-1,1))</f>
        <v/>
      </c>
      <c r="M123" s="8" t="n"/>
      <c r="N123" s="8" t="n"/>
      <c r="O123" s="11">
        <f>IF(OR($N123="",$I123=""),"",IF(AND($M123&lt;&gt;"",$M123&lt;=$N123),"الرسالة 3",IF(AND($K123&lt;&gt;"",$K123&lt;=$N123),"الرسالة 2","الرسالة 1")))</f>
        <v/>
      </c>
      <c r="P123" s="5" t="n"/>
      <c r="Q123" s="5" t="n"/>
      <c r="R123" s="8" t="n"/>
      <c r="S123" s="9" t="n"/>
      <c r="T123" s="11">
        <f>IF(OR($A123="",$N123&lt;&gt;"",$Q123&lt;&gt;""),"",IF($I123="",IF($H123="منقطع","الرسالة 1",""),IF($K123="","الرسالة 2",IF($M123="","الرسالة 3","إغلاق"))))</f>
        <v/>
      </c>
      <c r="U123" s="12">
        <f>IF(OR($T123="",$T123="الرسالة 1"),"",IF($T123="الرسالة 2",$J123,IF($T123="الرسالة 3",$L123,$M123+'الإعدادات والقوائم'!$B$8)))</f>
        <v/>
      </c>
      <c r="V123" s="13">
        <f>IF($A123="","",IF($Q123="طلب عدم المراسلة","لا تراسله",IF($Q123&lt;&gt;"","مغلق",IF($N123&lt;&gt;"","تم الرد",IF($T123="الرسالة 1","للإرسال",IF($T123="","غير منقطع",IF($T123="إغلاق",IF(TODAY()&gt;=$U123,"أغلق الآن","بانتظار الموعد"),IF($U123&lt;TODAY(),"متأخرة",IF($U123=TODAY(),"مستحقة اليوم","بانتظار الموعد")))))))))</f>
        <v/>
      </c>
      <c r="W123" s="14" t="n"/>
    </row>
    <row r="124">
      <c r="A124" s="4" t="n"/>
      <c r="B124" s="5" t="n"/>
      <c r="C124" s="6" t="n"/>
      <c r="D124" s="7" t="n"/>
      <c r="E124" s="8" t="n"/>
      <c r="F124" s="9" t="n"/>
      <c r="G124" s="10">
        <f>IF($E124="","",TODAY()-MAX($E124,N($R124)))</f>
        <v/>
      </c>
      <c r="H124" s="11">
        <f>IF(OR($D124="",$G124=""),"",IF($G124&gt;=$D124*'الإعدادات والقوائم'!$B$5,"منقطع","ليس بعد"))</f>
        <v/>
      </c>
      <c r="I124" s="8" t="n"/>
      <c r="J124" s="12">
        <f>IF($I124="","",WORKDAY($I124+'الإعدادات والقوائم'!$B$6-1,1))</f>
        <v/>
      </c>
      <c r="K124" s="8" t="n"/>
      <c r="L124" s="12">
        <f>IF($I124="","",WORKDAY($I124+'الإعدادات والقوائم'!$B$7-1,1))</f>
        <v/>
      </c>
      <c r="M124" s="8" t="n"/>
      <c r="N124" s="8" t="n"/>
      <c r="O124" s="11">
        <f>IF(OR($N124="",$I124=""),"",IF(AND($M124&lt;&gt;"",$M124&lt;=$N124),"الرسالة 3",IF(AND($K124&lt;&gt;"",$K124&lt;=$N124),"الرسالة 2","الرسالة 1")))</f>
        <v/>
      </c>
      <c r="P124" s="5" t="n"/>
      <c r="Q124" s="5" t="n"/>
      <c r="R124" s="8" t="n"/>
      <c r="S124" s="9" t="n"/>
      <c r="T124" s="11">
        <f>IF(OR($A124="",$N124&lt;&gt;"",$Q124&lt;&gt;""),"",IF($I124="",IF($H124="منقطع","الرسالة 1",""),IF($K124="","الرسالة 2",IF($M124="","الرسالة 3","إغلاق"))))</f>
        <v/>
      </c>
      <c r="U124" s="12">
        <f>IF(OR($T124="",$T124="الرسالة 1"),"",IF($T124="الرسالة 2",$J124,IF($T124="الرسالة 3",$L124,$M124+'الإعدادات والقوائم'!$B$8)))</f>
        <v/>
      </c>
      <c r="V124" s="13">
        <f>IF($A124="","",IF($Q124="طلب عدم المراسلة","لا تراسله",IF($Q124&lt;&gt;"","مغلق",IF($N124&lt;&gt;"","تم الرد",IF($T124="الرسالة 1","للإرسال",IF($T124="","غير منقطع",IF($T124="إغلاق",IF(TODAY()&gt;=$U124,"أغلق الآن","بانتظار الموعد"),IF($U124&lt;TODAY(),"متأخرة",IF($U124=TODAY(),"مستحقة اليوم","بانتظار الموعد")))))))))</f>
        <v/>
      </c>
      <c r="W124" s="14" t="n"/>
    </row>
    <row r="125">
      <c r="A125" s="4" t="n"/>
      <c r="B125" s="5" t="n"/>
      <c r="C125" s="6" t="n"/>
      <c r="D125" s="7" t="n"/>
      <c r="E125" s="8" t="n"/>
      <c r="F125" s="9" t="n"/>
      <c r="G125" s="10">
        <f>IF($E125="","",TODAY()-MAX($E125,N($R125)))</f>
        <v/>
      </c>
      <c r="H125" s="11">
        <f>IF(OR($D125="",$G125=""),"",IF($G125&gt;=$D125*'الإعدادات والقوائم'!$B$5,"منقطع","ليس بعد"))</f>
        <v/>
      </c>
      <c r="I125" s="8" t="n"/>
      <c r="J125" s="12">
        <f>IF($I125="","",WORKDAY($I125+'الإعدادات والقوائم'!$B$6-1,1))</f>
        <v/>
      </c>
      <c r="K125" s="8" t="n"/>
      <c r="L125" s="12">
        <f>IF($I125="","",WORKDAY($I125+'الإعدادات والقوائم'!$B$7-1,1))</f>
        <v/>
      </c>
      <c r="M125" s="8" t="n"/>
      <c r="N125" s="8" t="n"/>
      <c r="O125" s="11">
        <f>IF(OR($N125="",$I125=""),"",IF(AND($M125&lt;&gt;"",$M125&lt;=$N125),"الرسالة 3",IF(AND($K125&lt;&gt;"",$K125&lt;=$N125),"الرسالة 2","الرسالة 1")))</f>
        <v/>
      </c>
      <c r="P125" s="5" t="n"/>
      <c r="Q125" s="5" t="n"/>
      <c r="R125" s="8" t="n"/>
      <c r="S125" s="9" t="n"/>
      <c r="T125" s="11">
        <f>IF(OR($A125="",$N125&lt;&gt;"",$Q125&lt;&gt;""),"",IF($I125="",IF($H125="منقطع","الرسالة 1",""),IF($K125="","الرسالة 2",IF($M125="","الرسالة 3","إغلاق"))))</f>
        <v/>
      </c>
      <c r="U125" s="12">
        <f>IF(OR($T125="",$T125="الرسالة 1"),"",IF($T125="الرسالة 2",$J125,IF($T125="الرسالة 3",$L125,$M125+'الإعدادات والقوائم'!$B$8)))</f>
        <v/>
      </c>
      <c r="V125" s="13">
        <f>IF($A125="","",IF($Q125="طلب عدم المراسلة","لا تراسله",IF($Q125&lt;&gt;"","مغلق",IF($N125&lt;&gt;"","تم الرد",IF($T125="الرسالة 1","للإرسال",IF($T125="","غير منقطع",IF($T125="إغلاق",IF(TODAY()&gt;=$U125,"أغلق الآن","بانتظار الموعد"),IF($U125&lt;TODAY(),"متأخرة",IF($U125=TODAY(),"مستحقة اليوم","بانتظار الموعد")))))))))</f>
        <v/>
      </c>
      <c r="W125" s="14" t="n"/>
    </row>
    <row r="126">
      <c r="A126" s="4" t="n"/>
      <c r="B126" s="5" t="n"/>
      <c r="C126" s="6" t="n"/>
      <c r="D126" s="7" t="n"/>
      <c r="E126" s="8" t="n"/>
      <c r="F126" s="9" t="n"/>
      <c r="G126" s="10">
        <f>IF($E126="","",TODAY()-MAX($E126,N($R126)))</f>
        <v/>
      </c>
      <c r="H126" s="11">
        <f>IF(OR($D126="",$G126=""),"",IF($G126&gt;=$D126*'الإعدادات والقوائم'!$B$5,"منقطع","ليس بعد"))</f>
        <v/>
      </c>
      <c r="I126" s="8" t="n"/>
      <c r="J126" s="12">
        <f>IF($I126="","",WORKDAY($I126+'الإعدادات والقوائم'!$B$6-1,1))</f>
        <v/>
      </c>
      <c r="K126" s="8" t="n"/>
      <c r="L126" s="12">
        <f>IF($I126="","",WORKDAY($I126+'الإعدادات والقوائم'!$B$7-1,1))</f>
        <v/>
      </c>
      <c r="M126" s="8" t="n"/>
      <c r="N126" s="8" t="n"/>
      <c r="O126" s="11">
        <f>IF(OR($N126="",$I126=""),"",IF(AND($M126&lt;&gt;"",$M126&lt;=$N126),"الرسالة 3",IF(AND($K126&lt;&gt;"",$K126&lt;=$N126),"الرسالة 2","الرسالة 1")))</f>
        <v/>
      </c>
      <c r="P126" s="5" t="n"/>
      <c r="Q126" s="5" t="n"/>
      <c r="R126" s="8" t="n"/>
      <c r="S126" s="9" t="n"/>
      <c r="T126" s="11">
        <f>IF(OR($A126="",$N126&lt;&gt;"",$Q126&lt;&gt;""),"",IF($I126="",IF($H126="منقطع","الرسالة 1",""),IF($K126="","الرسالة 2",IF($M126="","الرسالة 3","إغلاق"))))</f>
        <v/>
      </c>
      <c r="U126" s="12">
        <f>IF(OR($T126="",$T126="الرسالة 1"),"",IF($T126="الرسالة 2",$J126,IF($T126="الرسالة 3",$L126,$M126+'الإعدادات والقوائم'!$B$8)))</f>
        <v/>
      </c>
      <c r="V126" s="13">
        <f>IF($A126="","",IF($Q126="طلب عدم المراسلة","لا تراسله",IF($Q126&lt;&gt;"","مغلق",IF($N126&lt;&gt;"","تم الرد",IF($T126="الرسالة 1","للإرسال",IF($T126="","غير منقطع",IF($T126="إغلاق",IF(TODAY()&gt;=$U126,"أغلق الآن","بانتظار الموعد"),IF($U126&lt;TODAY(),"متأخرة",IF($U126=TODAY(),"مستحقة اليوم","بانتظار الموعد")))))))))</f>
        <v/>
      </c>
      <c r="W126" s="14" t="n"/>
    </row>
    <row r="127">
      <c r="A127" s="4" t="n"/>
      <c r="B127" s="5" t="n"/>
      <c r="C127" s="6" t="n"/>
      <c r="D127" s="7" t="n"/>
      <c r="E127" s="8" t="n"/>
      <c r="F127" s="9" t="n"/>
      <c r="G127" s="10">
        <f>IF($E127="","",TODAY()-MAX($E127,N($R127)))</f>
        <v/>
      </c>
      <c r="H127" s="11">
        <f>IF(OR($D127="",$G127=""),"",IF($G127&gt;=$D127*'الإعدادات والقوائم'!$B$5,"منقطع","ليس بعد"))</f>
        <v/>
      </c>
      <c r="I127" s="8" t="n"/>
      <c r="J127" s="12">
        <f>IF($I127="","",WORKDAY($I127+'الإعدادات والقوائم'!$B$6-1,1))</f>
        <v/>
      </c>
      <c r="K127" s="8" t="n"/>
      <c r="L127" s="12">
        <f>IF($I127="","",WORKDAY($I127+'الإعدادات والقوائم'!$B$7-1,1))</f>
        <v/>
      </c>
      <c r="M127" s="8" t="n"/>
      <c r="N127" s="8" t="n"/>
      <c r="O127" s="11">
        <f>IF(OR($N127="",$I127=""),"",IF(AND($M127&lt;&gt;"",$M127&lt;=$N127),"الرسالة 3",IF(AND($K127&lt;&gt;"",$K127&lt;=$N127),"الرسالة 2","الرسالة 1")))</f>
        <v/>
      </c>
      <c r="P127" s="5" t="n"/>
      <c r="Q127" s="5" t="n"/>
      <c r="R127" s="8" t="n"/>
      <c r="S127" s="9" t="n"/>
      <c r="T127" s="11">
        <f>IF(OR($A127="",$N127&lt;&gt;"",$Q127&lt;&gt;""),"",IF($I127="",IF($H127="منقطع","الرسالة 1",""),IF($K127="","الرسالة 2",IF($M127="","الرسالة 3","إغلاق"))))</f>
        <v/>
      </c>
      <c r="U127" s="12">
        <f>IF(OR($T127="",$T127="الرسالة 1"),"",IF($T127="الرسالة 2",$J127,IF($T127="الرسالة 3",$L127,$M127+'الإعدادات والقوائم'!$B$8)))</f>
        <v/>
      </c>
      <c r="V127" s="13">
        <f>IF($A127="","",IF($Q127="طلب عدم المراسلة","لا تراسله",IF($Q127&lt;&gt;"","مغلق",IF($N127&lt;&gt;"","تم الرد",IF($T127="الرسالة 1","للإرسال",IF($T127="","غير منقطع",IF($T127="إغلاق",IF(TODAY()&gt;=$U127,"أغلق الآن","بانتظار الموعد"),IF($U127&lt;TODAY(),"متأخرة",IF($U127=TODAY(),"مستحقة اليوم","بانتظار الموعد")))))))))</f>
        <v/>
      </c>
      <c r="W127" s="14" t="n"/>
    </row>
    <row r="128">
      <c r="A128" s="4" t="n"/>
      <c r="B128" s="5" t="n"/>
      <c r="C128" s="6" t="n"/>
      <c r="D128" s="7" t="n"/>
      <c r="E128" s="8" t="n"/>
      <c r="F128" s="9" t="n"/>
      <c r="G128" s="10">
        <f>IF($E128="","",TODAY()-MAX($E128,N($R128)))</f>
        <v/>
      </c>
      <c r="H128" s="11">
        <f>IF(OR($D128="",$G128=""),"",IF($G128&gt;=$D128*'الإعدادات والقوائم'!$B$5,"منقطع","ليس بعد"))</f>
        <v/>
      </c>
      <c r="I128" s="8" t="n"/>
      <c r="J128" s="12">
        <f>IF($I128="","",WORKDAY($I128+'الإعدادات والقوائم'!$B$6-1,1))</f>
        <v/>
      </c>
      <c r="K128" s="8" t="n"/>
      <c r="L128" s="12">
        <f>IF($I128="","",WORKDAY($I128+'الإعدادات والقوائم'!$B$7-1,1))</f>
        <v/>
      </c>
      <c r="M128" s="8" t="n"/>
      <c r="N128" s="8" t="n"/>
      <c r="O128" s="11">
        <f>IF(OR($N128="",$I128=""),"",IF(AND($M128&lt;&gt;"",$M128&lt;=$N128),"الرسالة 3",IF(AND($K128&lt;&gt;"",$K128&lt;=$N128),"الرسالة 2","الرسالة 1")))</f>
        <v/>
      </c>
      <c r="P128" s="5" t="n"/>
      <c r="Q128" s="5" t="n"/>
      <c r="R128" s="8" t="n"/>
      <c r="S128" s="9" t="n"/>
      <c r="T128" s="11">
        <f>IF(OR($A128="",$N128&lt;&gt;"",$Q128&lt;&gt;""),"",IF($I128="",IF($H128="منقطع","الرسالة 1",""),IF($K128="","الرسالة 2",IF($M128="","الرسالة 3","إغلاق"))))</f>
        <v/>
      </c>
      <c r="U128" s="12">
        <f>IF(OR($T128="",$T128="الرسالة 1"),"",IF($T128="الرسالة 2",$J128,IF($T128="الرسالة 3",$L128,$M128+'الإعدادات والقوائم'!$B$8)))</f>
        <v/>
      </c>
      <c r="V128" s="13">
        <f>IF($A128="","",IF($Q128="طلب عدم المراسلة","لا تراسله",IF($Q128&lt;&gt;"","مغلق",IF($N128&lt;&gt;"","تم الرد",IF($T128="الرسالة 1","للإرسال",IF($T128="","غير منقطع",IF($T128="إغلاق",IF(TODAY()&gt;=$U128,"أغلق الآن","بانتظار الموعد"),IF($U128&lt;TODAY(),"متأخرة",IF($U128=TODAY(),"مستحقة اليوم","بانتظار الموعد")))))))))</f>
        <v/>
      </c>
      <c r="W128" s="14" t="n"/>
    </row>
    <row r="129">
      <c r="A129" s="4" t="n"/>
      <c r="B129" s="5" t="n"/>
      <c r="C129" s="6" t="n"/>
      <c r="D129" s="7" t="n"/>
      <c r="E129" s="8" t="n"/>
      <c r="F129" s="9" t="n"/>
      <c r="G129" s="10">
        <f>IF($E129="","",TODAY()-MAX($E129,N($R129)))</f>
        <v/>
      </c>
      <c r="H129" s="11">
        <f>IF(OR($D129="",$G129=""),"",IF($G129&gt;=$D129*'الإعدادات والقوائم'!$B$5,"منقطع","ليس بعد"))</f>
        <v/>
      </c>
      <c r="I129" s="8" t="n"/>
      <c r="J129" s="12">
        <f>IF($I129="","",WORKDAY($I129+'الإعدادات والقوائم'!$B$6-1,1))</f>
        <v/>
      </c>
      <c r="K129" s="8" t="n"/>
      <c r="L129" s="12">
        <f>IF($I129="","",WORKDAY($I129+'الإعدادات والقوائم'!$B$7-1,1))</f>
        <v/>
      </c>
      <c r="M129" s="8" t="n"/>
      <c r="N129" s="8" t="n"/>
      <c r="O129" s="11">
        <f>IF(OR($N129="",$I129=""),"",IF(AND($M129&lt;&gt;"",$M129&lt;=$N129),"الرسالة 3",IF(AND($K129&lt;&gt;"",$K129&lt;=$N129),"الرسالة 2","الرسالة 1")))</f>
        <v/>
      </c>
      <c r="P129" s="5" t="n"/>
      <c r="Q129" s="5" t="n"/>
      <c r="R129" s="8" t="n"/>
      <c r="S129" s="9" t="n"/>
      <c r="T129" s="11">
        <f>IF(OR($A129="",$N129&lt;&gt;"",$Q129&lt;&gt;""),"",IF($I129="",IF($H129="منقطع","الرسالة 1",""),IF($K129="","الرسالة 2",IF($M129="","الرسالة 3","إغلاق"))))</f>
        <v/>
      </c>
      <c r="U129" s="12">
        <f>IF(OR($T129="",$T129="الرسالة 1"),"",IF($T129="الرسالة 2",$J129,IF($T129="الرسالة 3",$L129,$M129+'الإعدادات والقوائم'!$B$8)))</f>
        <v/>
      </c>
      <c r="V129" s="13">
        <f>IF($A129="","",IF($Q129="طلب عدم المراسلة","لا تراسله",IF($Q129&lt;&gt;"","مغلق",IF($N129&lt;&gt;"","تم الرد",IF($T129="الرسالة 1","للإرسال",IF($T129="","غير منقطع",IF($T129="إغلاق",IF(TODAY()&gt;=$U129,"أغلق الآن","بانتظار الموعد"),IF($U129&lt;TODAY(),"متأخرة",IF($U129=TODAY(),"مستحقة اليوم","بانتظار الموعد")))))))))</f>
        <v/>
      </c>
      <c r="W129" s="14" t="n"/>
    </row>
    <row r="130">
      <c r="A130" s="4" t="n"/>
      <c r="B130" s="5" t="n"/>
      <c r="C130" s="6" t="n"/>
      <c r="D130" s="7" t="n"/>
      <c r="E130" s="8" t="n"/>
      <c r="F130" s="9" t="n"/>
      <c r="G130" s="10">
        <f>IF($E130="","",TODAY()-MAX($E130,N($R130)))</f>
        <v/>
      </c>
      <c r="H130" s="11">
        <f>IF(OR($D130="",$G130=""),"",IF($G130&gt;=$D130*'الإعدادات والقوائم'!$B$5,"منقطع","ليس بعد"))</f>
        <v/>
      </c>
      <c r="I130" s="8" t="n"/>
      <c r="J130" s="12">
        <f>IF($I130="","",WORKDAY($I130+'الإعدادات والقوائم'!$B$6-1,1))</f>
        <v/>
      </c>
      <c r="K130" s="8" t="n"/>
      <c r="L130" s="12">
        <f>IF($I130="","",WORKDAY($I130+'الإعدادات والقوائم'!$B$7-1,1))</f>
        <v/>
      </c>
      <c r="M130" s="8" t="n"/>
      <c r="N130" s="8" t="n"/>
      <c r="O130" s="11">
        <f>IF(OR($N130="",$I130=""),"",IF(AND($M130&lt;&gt;"",$M130&lt;=$N130),"الرسالة 3",IF(AND($K130&lt;&gt;"",$K130&lt;=$N130),"الرسالة 2","الرسالة 1")))</f>
        <v/>
      </c>
      <c r="P130" s="5" t="n"/>
      <c r="Q130" s="5" t="n"/>
      <c r="R130" s="8" t="n"/>
      <c r="S130" s="9" t="n"/>
      <c r="T130" s="11">
        <f>IF(OR($A130="",$N130&lt;&gt;"",$Q130&lt;&gt;""),"",IF($I130="",IF($H130="منقطع","الرسالة 1",""),IF($K130="","الرسالة 2",IF($M130="","الرسالة 3","إغلاق"))))</f>
        <v/>
      </c>
      <c r="U130" s="12">
        <f>IF(OR($T130="",$T130="الرسالة 1"),"",IF($T130="الرسالة 2",$J130,IF($T130="الرسالة 3",$L130,$M130+'الإعدادات والقوائم'!$B$8)))</f>
        <v/>
      </c>
      <c r="V130" s="13">
        <f>IF($A130="","",IF($Q130="طلب عدم المراسلة","لا تراسله",IF($Q130&lt;&gt;"","مغلق",IF($N130&lt;&gt;"","تم الرد",IF($T130="الرسالة 1","للإرسال",IF($T130="","غير منقطع",IF($T130="إغلاق",IF(TODAY()&gt;=$U130,"أغلق الآن","بانتظار الموعد"),IF($U130&lt;TODAY(),"متأخرة",IF($U130=TODAY(),"مستحقة اليوم","بانتظار الموعد")))))))))</f>
        <v/>
      </c>
      <c r="W130" s="14" t="n"/>
    </row>
    <row r="131">
      <c r="A131" s="4" t="n"/>
      <c r="B131" s="5" t="n"/>
      <c r="C131" s="6" t="n"/>
      <c r="D131" s="7" t="n"/>
      <c r="E131" s="8" t="n"/>
      <c r="F131" s="9" t="n"/>
      <c r="G131" s="10">
        <f>IF($E131="","",TODAY()-MAX($E131,N($R131)))</f>
        <v/>
      </c>
      <c r="H131" s="11">
        <f>IF(OR($D131="",$G131=""),"",IF($G131&gt;=$D131*'الإعدادات والقوائم'!$B$5,"منقطع","ليس بعد"))</f>
        <v/>
      </c>
      <c r="I131" s="8" t="n"/>
      <c r="J131" s="12">
        <f>IF($I131="","",WORKDAY($I131+'الإعدادات والقوائم'!$B$6-1,1))</f>
        <v/>
      </c>
      <c r="K131" s="8" t="n"/>
      <c r="L131" s="12">
        <f>IF($I131="","",WORKDAY($I131+'الإعدادات والقوائم'!$B$7-1,1))</f>
        <v/>
      </c>
      <c r="M131" s="8" t="n"/>
      <c r="N131" s="8" t="n"/>
      <c r="O131" s="11">
        <f>IF(OR($N131="",$I131=""),"",IF(AND($M131&lt;&gt;"",$M131&lt;=$N131),"الرسالة 3",IF(AND($K131&lt;&gt;"",$K131&lt;=$N131),"الرسالة 2","الرسالة 1")))</f>
        <v/>
      </c>
      <c r="P131" s="5" t="n"/>
      <c r="Q131" s="5" t="n"/>
      <c r="R131" s="8" t="n"/>
      <c r="S131" s="9" t="n"/>
      <c r="T131" s="11">
        <f>IF(OR($A131="",$N131&lt;&gt;"",$Q131&lt;&gt;""),"",IF($I131="",IF($H131="منقطع","الرسالة 1",""),IF($K131="","الرسالة 2",IF($M131="","الرسالة 3","إغلاق"))))</f>
        <v/>
      </c>
      <c r="U131" s="12">
        <f>IF(OR($T131="",$T131="الرسالة 1"),"",IF($T131="الرسالة 2",$J131,IF($T131="الرسالة 3",$L131,$M131+'الإعدادات والقوائم'!$B$8)))</f>
        <v/>
      </c>
      <c r="V131" s="13">
        <f>IF($A131="","",IF($Q131="طلب عدم المراسلة","لا تراسله",IF($Q131&lt;&gt;"","مغلق",IF($N131&lt;&gt;"","تم الرد",IF($T131="الرسالة 1","للإرسال",IF($T131="","غير منقطع",IF($T131="إغلاق",IF(TODAY()&gt;=$U131,"أغلق الآن","بانتظار الموعد"),IF($U131&lt;TODAY(),"متأخرة",IF($U131=TODAY(),"مستحقة اليوم","بانتظار الموعد")))))))))</f>
        <v/>
      </c>
      <c r="W131" s="14" t="n"/>
    </row>
    <row r="132">
      <c r="A132" s="4" t="n"/>
      <c r="B132" s="5" t="n"/>
      <c r="C132" s="6" t="n"/>
      <c r="D132" s="7" t="n"/>
      <c r="E132" s="8" t="n"/>
      <c r="F132" s="9" t="n"/>
      <c r="G132" s="10">
        <f>IF($E132="","",TODAY()-MAX($E132,N($R132)))</f>
        <v/>
      </c>
      <c r="H132" s="11">
        <f>IF(OR($D132="",$G132=""),"",IF($G132&gt;=$D132*'الإعدادات والقوائم'!$B$5,"منقطع","ليس بعد"))</f>
        <v/>
      </c>
      <c r="I132" s="8" t="n"/>
      <c r="J132" s="12">
        <f>IF($I132="","",WORKDAY($I132+'الإعدادات والقوائم'!$B$6-1,1))</f>
        <v/>
      </c>
      <c r="K132" s="8" t="n"/>
      <c r="L132" s="12">
        <f>IF($I132="","",WORKDAY($I132+'الإعدادات والقوائم'!$B$7-1,1))</f>
        <v/>
      </c>
      <c r="M132" s="8" t="n"/>
      <c r="N132" s="8" t="n"/>
      <c r="O132" s="11">
        <f>IF(OR($N132="",$I132=""),"",IF(AND($M132&lt;&gt;"",$M132&lt;=$N132),"الرسالة 3",IF(AND($K132&lt;&gt;"",$K132&lt;=$N132),"الرسالة 2","الرسالة 1")))</f>
        <v/>
      </c>
      <c r="P132" s="5" t="n"/>
      <c r="Q132" s="5" t="n"/>
      <c r="R132" s="8" t="n"/>
      <c r="S132" s="9" t="n"/>
      <c r="T132" s="11">
        <f>IF(OR($A132="",$N132&lt;&gt;"",$Q132&lt;&gt;""),"",IF($I132="",IF($H132="منقطع","الرسالة 1",""),IF($K132="","الرسالة 2",IF($M132="","الرسالة 3","إغلاق"))))</f>
        <v/>
      </c>
      <c r="U132" s="12">
        <f>IF(OR($T132="",$T132="الرسالة 1"),"",IF($T132="الرسالة 2",$J132,IF($T132="الرسالة 3",$L132,$M132+'الإعدادات والقوائم'!$B$8)))</f>
        <v/>
      </c>
      <c r="V132" s="13">
        <f>IF($A132="","",IF($Q132="طلب عدم المراسلة","لا تراسله",IF($Q132&lt;&gt;"","مغلق",IF($N132&lt;&gt;"","تم الرد",IF($T132="الرسالة 1","للإرسال",IF($T132="","غير منقطع",IF($T132="إغلاق",IF(TODAY()&gt;=$U132,"أغلق الآن","بانتظار الموعد"),IF($U132&lt;TODAY(),"متأخرة",IF($U132=TODAY(),"مستحقة اليوم","بانتظار الموعد")))))))))</f>
        <v/>
      </c>
      <c r="W132" s="14" t="n"/>
    </row>
    <row r="133">
      <c r="A133" s="4" t="n"/>
      <c r="B133" s="5" t="n"/>
      <c r="C133" s="6" t="n"/>
      <c r="D133" s="7" t="n"/>
      <c r="E133" s="8" t="n"/>
      <c r="F133" s="9" t="n"/>
      <c r="G133" s="10">
        <f>IF($E133="","",TODAY()-MAX($E133,N($R133)))</f>
        <v/>
      </c>
      <c r="H133" s="11">
        <f>IF(OR($D133="",$G133=""),"",IF($G133&gt;=$D133*'الإعدادات والقوائم'!$B$5,"منقطع","ليس بعد"))</f>
        <v/>
      </c>
      <c r="I133" s="8" t="n"/>
      <c r="J133" s="12">
        <f>IF($I133="","",WORKDAY($I133+'الإعدادات والقوائم'!$B$6-1,1))</f>
        <v/>
      </c>
      <c r="K133" s="8" t="n"/>
      <c r="L133" s="12">
        <f>IF($I133="","",WORKDAY($I133+'الإعدادات والقوائم'!$B$7-1,1))</f>
        <v/>
      </c>
      <c r="M133" s="8" t="n"/>
      <c r="N133" s="8" t="n"/>
      <c r="O133" s="11">
        <f>IF(OR($N133="",$I133=""),"",IF(AND($M133&lt;&gt;"",$M133&lt;=$N133),"الرسالة 3",IF(AND($K133&lt;&gt;"",$K133&lt;=$N133),"الرسالة 2","الرسالة 1")))</f>
        <v/>
      </c>
      <c r="P133" s="5" t="n"/>
      <c r="Q133" s="5" t="n"/>
      <c r="R133" s="8" t="n"/>
      <c r="S133" s="9" t="n"/>
      <c r="T133" s="11">
        <f>IF(OR($A133="",$N133&lt;&gt;"",$Q133&lt;&gt;""),"",IF($I133="",IF($H133="منقطع","الرسالة 1",""),IF($K133="","الرسالة 2",IF($M133="","الرسالة 3","إغلاق"))))</f>
        <v/>
      </c>
      <c r="U133" s="12">
        <f>IF(OR($T133="",$T133="الرسالة 1"),"",IF($T133="الرسالة 2",$J133,IF($T133="الرسالة 3",$L133,$M133+'الإعدادات والقوائم'!$B$8)))</f>
        <v/>
      </c>
      <c r="V133" s="13">
        <f>IF($A133="","",IF($Q133="طلب عدم المراسلة","لا تراسله",IF($Q133&lt;&gt;"","مغلق",IF($N133&lt;&gt;"","تم الرد",IF($T133="الرسالة 1","للإرسال",IF($T133="","غير منقطع",IF($T133="إغلاق",IF(TODAY()&gt;=$U133,"أغلق الآن","بانتظار الموعد"),IF($U133&lt;TODAY(),"متأخرة",IF($U133=TODAY(),"مستحقة اليوم","بانتظار الموعد")))))))))</f>
        <v/>
      </c>
      <c r="W133" s="14" t="n"/>
    </row>
    <row r="134">
      <c r="A134" s="4" t="n"/>
      <c r="B134" s="5" t="n"/>
      <c r="C134" s="6" t="n"/>
      <c r="D134" s="7" t="n"/>
      <c r="E134" s="8" t="n"/>
      <c r="F134" s="9" t="n"/>
      <c r="G134" s="10">
        <f>IF($E134="","",TODAY()-MAX($E134,N($R134)))</f>
        <v/>
      </c>
      <c r="H134" s="11">
        <f>IF(OR($D134="",$G134=""),"",IF($G134&gt;=$D134*'الإعدادات والقوائم'!$B$5,"منقطع","ليس بعد"))</f>
        <v/>
      </c>
      <c r="I134" s="8" t="n"/>
      <c r="J134" s="12">
        <f>IF($I134="","",WORKDAY($I134+'الإعدادات والقوائم'!$B$6-1,1))</f>
        <v/>
      </c>
      <c r="K134" s="8" t="n"/>
      <c r="L134" s="12">
        <f>IF($I134="","",WORKDAY($I134+'الإعدادات والقوائم'!$B$7-1,1))</f>
        <v/>
      </c>
      <c r="M134" s="8" t="n"/>
      <c r="N134" s="8" t="n"/>
      <c r="O134" s="11">
        <f>IF(OR($N134="",$I134=""),"",IF(AND($M134&lt;&gt;"",$M134&lt;=$N134),"الرسالة 3",IF(AND($K134&lt;&gt;"",$K134&lt;=$N134),"الرسالة 2","الرسالة 1")))</f>
        <v/>
      </c>
      <c r="P134" s="5" t="n"/>
      <c r="Q134" s="5" t="n"/>
      <c r="R134" s="8" t="n"/>
      <c r="S134" s="9" t="n"/>
      <c r="T134" s="11">
        <f>IF(OR($A134="",$N134&lt;&gt;"",$Q134&lt;&gt;""),"",IF($I134="",IF($H134="منقطع","الرسالة 1",""),IF($K134="","الرسالة 2",IF($M134="","الرسالة 3","إغلاق"))))</f>
        <v/>
      </c>
      <c r="U134" s="12">
        <f>IF(OR($T134="",$T134="الرسالة 1"),"",IF($T134="الرسالة 2",$J134,IF($T134="الرسالة 3",$L134,$M134+'الإعدادات والقوائم'!$B$8)))</f>
        <v/>
      </c>
      <c r="V134" s="13">
        <f>IF($A134="","",IF($Q134="طلب عدم المراسلة","لا تراسله",IF($Q134&lt;&gt;"","مغلق",IF($N134&lt;&gt;"","تم الرد",IF($T134="الرسالة 1","للإرسال",IF($T134="","غير منقطع",IF($T134="إغلاق",IF(TODAY()&gt;=$U134,"أغلق الآن","بانتظار الموعد"),IF($U134&lt;TODAY(),"متأخرة",IF($U134=TODAY(),"مستحقة اليوم","بانتظار الموعد")))))))))</f>
        <v/>
      </c>
      <c r="W134" s="14" t="n"/>
    </row>
    <row r="135">
      <c r="A135" s="4" t="n"/>
      <c r="B135" s="5" t="n"/>
      <c r="C135" s="6" t="n"/>
      <c r="D135" s="7" t="n"/>
      <c r="E135" s="8" t="n"/>
      <c r="F135" s="9" t="n"/>
      <c r="G135" s="10">
        <f>IF($E135="","",TODAY()-MAX($E135,N($R135)))</f>
        <v/>
      </c>
      <c r="H135" s="11">
        <f>IF(OR($D135="",$G135=""),"",IF($G135&gt;=$D135*'الإعدادات والقوائم'!$B$5,"منقطع","ليس بعد"))</f>
        <v/>
      </c>
      <c r="I135" s="8" t="n"/>
      <c r="J135" s="12">
        <f>IF($I135="","",WORKDAY($I135+'الإعدادات والقوائم'!$B$6-1,1))</f>
        <v/>
      </c>
      <c r="K135" s="8" t="n"/>
      <c r="L135" s="12">
        <f>IF($I135="","",WORKDAY($I135+'الإعدادات والقوائم'!$B$7-1,1))</f>
        <v/>
      </c>
      <c r="M135" s="8" t="n"/>
      <c r="N135" s="8" t="n"/>
      <c r="O135" s="11">
        <f>IF(OR($N135="",$I135=""),"",IF(AND($M135&lt;&gt;"",$M135&lt;=$N135),"الرسالة 3",IF(AND($K135&lt;&gt;"",$K135&lt;=$N135),"الرسالة 2","الرسالة 1")))</f>
        <v/>
      </c>
      <c r="P135" s="5" t="n"/>
      <c r="Q135" s="5" t="n"/>
      <c r="R135" s="8" t="n"/>
      <c r="S135" s="9" t="n"/>
      <c r="T135" s="11">
        <f>IF(OR($A135="",$N135&lt;&gt;"",$Q135&lt;&gt;""),"",IF($I135="",IF($H135="منقطع","الرسالة 1",""),IF($K135="","الرسالة 2",IF($M135="","الرسالة 3","إغلاق"))))</f>
        <v/>
      </c>
      <c r="U135" s="12">
        <f>IF(OR($T135="",$T135="الرسالة 1"),"",IF($T135="الرسالة 2",$J135,IF($T135="الرسالة 3",$L135,$M135+'الإعدادات والقوائم'!$B$8)))</f>
        <v/>
      </c>
      <c r="V135" s="13">
        <f>IF($A135="","",IF($Q135="طلب عدم المراسلة","لا تراسله",IF($Q135&lt;&gt;"","مغلق",IF($N135&lt;&gt;"","تم الرد",IF($T135="الرسالة 1","للإرسال",IF($T135="","غير منقطع",IF($T135="إغلاق",IF(TODAY()&gt;=$U135,"أغلق الآن","بانتظار الموعد"),IF($U135&lt;TODAY(),"متأخرة",IF($U135=TODAY(),"مستحقة اليوم","بانتظار الموعد")))))))))</f>
        <v/>
      </c>
      <c r="W135" s="14" t="n"/>
    </row>
    <row r="136">
      <c r="A136" s="4" t="n"/>
      <c r="B136" s="5" t="n"/>
      <c r="C136" s="6" t="n"/>
      <c r="D136" s="7" t="n"/>
      <c r="E136" s="8" t="n"/>
      <c r="F136" s="9" t="n"/>
      <c r="G136" s="10">
        <f>IF($E136="","",TODAY()-MAX($E136,N($R136)))</f>
        <v/>
      </c>
      <c r="H136" s="11">
        <f>IF(OR($D136="",$G136=""),"",IF($G136&gt;=$D136*'الإعدادات والقوائم'!$B$5,"منقطع","ليس بعد"))</f>
        <v/>
      </c>
      <c r="I136" s="8" t="n"/>
      <c r="J136" s="12">
        <f>IF($I136="","",WORKDAY($I136+'الإعدادات والقوائم'!$B$6-1,1))</f>
        <v/>
      </c>
      <c r="K136" s="8" t="n"/>
      <c r="L136" s="12">
        <f>IF($I136="","",WORKDAY($I136+'الإعدادات والقوائم'!$B$7-1,1))</f>
        <v/>
      </c>
      <c r="M136" s="8" t="n"/>
      <c r="N136" s="8" t="n"/>
      <c r="O136" s="11">
        <f>IF(OR($N136="",$I136=""),"",IF(AND($M136&lt;&gt;"",$M136&lt;=$N136),"الرسالة 3",IF(AND($K136&lt;&gt;"",$K136&lt;=$N136),"الرسالة 2","الرسالة 1")))</f>
        <v/>
      </c>
      <c r="P136" s="5" t="n"/>
      <c r="Q136" s="5" t="n"/>
      <c r="R136" s="8" t="n"/>
      <c r="S136" s="9" t="n"/>
      <c r="T136" s="11">
        <f>IF(OR($A136="",$N136&lt;&gt;"",$Q136&lt;&gt;""),"",IF($I136="",IF($H136="منقطع","الرسالة 1",""),IF($K136="","الرسالة 2",IF($M136="","الرسالة 3","إغلاق"))))</f>
        <v/>
      </c>
      <c r="U136" s="12">
        <f>IF(OR($T136="",$T136="الرسالة 1"),"",IF($T136="الرسالة 2",$J136,IF($T136="الرسالة 3",$L136,$M136+'الإعدادات والقوائم'!$B$8)))</f>
        <v/>
      </c>
      <c r="V136" s="13">
        <f>IF($A136="","",IF($Q136="طلب عدم المراسلة","لا تراسله",IF($Q136&lt;&gt;"","مغلق",IF($N136&lt;&gt;"","تم الرد",IF($T136="الرسالة 1","للإرسال",IF($T136="","غير منقطع",IF($T136="إغلاق",IF(TODAY()&gt;=$U136,"أغلق الآن","بانتظار الموعد"),IF($U136&lt;TODAY(),"متأخرة",IF($U136=TODAY(),"مستحقة اليوم","بانتظار الموعد")))))))))</f>
        <v/>
      </c>
      <c r="W136" s="14" t="n"/>
    </row>
    <row r="137">
      <c r="A137" s="4" t="n"/>
      <c r="B137" s="5" t="n"/>
      <c r="C137" s="6" t="n"/>
      <c r="D137" s="7" t="n"/>
      <c r="E137" s="8" t="n"/>
      <c r="F137" s="9" t="n"/>
      <c r="G137" s="10">
        <f>IF($E137="","",TODAY()-MAX($E137,N($R137)))</f>
        <v/>
      </c>
      <c r="H137" s="11">
        <f>IF(OR($D137="",$G137=""),"",IF($G137&gt;=$D137*'الإعدادات والقوائم'!$B$5,"منقطع","ليس بعد"))</f>
        <v/>
      </c>
      <c r="I137" s="8" t="n"/>
      <c r="J137" s="12">
        <f>IF($I137="","",WORKDAY($I137+'الإعدادات والقوائم'!$B$6-1,1))</f>
        <v/>
      </c>
      <c r="K137" s="8" t="n"/>
      <c r="L137" s="12">
        <f>IF($I137="","",WORKDAY($I137+'الإعدادات والقوائم'!$B$7-1,1))</f>
        <v/>
      </c>
      <c r="M137" s="8" t="n"/>
      <c r="N137" s="8" t="n"/>
      <c r="O137" s="11">
        <f>IF(OR($N137="",$I137=""),"",IF(AND($M137&lt;&gt;"",$M137&lt;=$N137),"الرسالة 3",IF(AND($K137&lt;&gt;"",$K137&lt;=$N137),"الرسالة 2","الرسالة 1")))</f>
        <v/>
      </c>
      <c r="P137" s="5" t="n"/>
      <c r="Q137" s="5" t="n"/>
      <c r="R137" s="8" t="n"/>
      <c r="S137" s="9" t="n"/>
      <c r="T137" s="11">
        <f>IF(OR($A137="",$N137&lt;&gt;"",$Q137&lt;&gt;""),"",IF($I137="",IF($H137="منقطع","الرسالة 1",""),IF($K137="","الرسالة 2",IF($M137="","الرسالة 3","إغلاق"))))</f>
        <v/>
      </c>
      <c r="U137" s="12">
        <f>IF(OR($T137="",$T137="الرسالة 1"),"",IF($T137="الرسالة 2",$J137,IF($T137="الرسالة 3",$L137,$M137+'الإعدادات والقوائم'!$B$8)))</f>
        <v/>
      </c>
      <c r="V137" s="13">
        <f>IF($A137="","",IF($Q137="طلب عدم المراسلة","لا تراسله",IF($Q137&lt;&gt;"","مغلق",IF($N137&lt;&gt;"","تم الرد",IF($T137="الرسالة 1","للإرسال",IF($T137="","غير منقطع",IF($T137="إغلاق",IF(TODAY()&gt;=$U137,"أغلق الآن","بانتظار الموعد"),IF($U137&lt;TODAY(),"متأخرة",IF($U137=TODAY(),"مستحقة اليوم","بانتظار الموعد")))))))))</f>
        <v/>
      </c>
      <c r="W137" s="14" t="n"/>
    </row>
    <row r="138">
      <c r="A138" s="4" t="n"/>
      <c r="B138" s="5" t="n"/>
      <c r="C138" s="6" t="n"/>
      <c r="D138" s="7" t="n"/>
      <c r="E138" s="8" t="n"/>
      <c r="F138" s="9" t="n"/>
      <c r="G138" s="10">
        <f>IF($E138="","",TODAY()-MAX($E138,N($R138)))</f>
        <v/>
      </c>
      <c r="H138" s="11">
        <f>IF(OR($D138="",$G138=""),"",IF($G138&gt;=$D138*'الإعدادات والقوائم'!$B$5,"منقطع","ليس بعد"))</f>
        <v/>
      </c>
      <c r="I138" s="8" t="n"/>
      <c r="J138" s="12">
        <f>IF($I138="","",WORKDAY($I138+'الإعدادات والقوائم'!$B$6-1,1))</f>
        <v/>
      </c>
      <c r="K138" s="8" t="n"/>
      <c r="L138" s="12">
        <f>IF($I138="","",WORKDAY($I138+'الإعدادات والقوائم'!$B$7-1,1))</f>
        <v/>
      </c>
      <c r="M138" s="8" t="n"/>
      <c r="N138" s="8" t="n"/>
      <c r="O138" s="11">
        <f>IF(OR($N138="",$I138=""),"",IF(AND($M138&lt;&gt;"",$M138&lt;=$N138),"الرسالة 3",IF(AND($K138&lt;&gt;"",$K138&lt;=$N138),"الرسالة 2","الرسالة 1")))</f>
        <v/>
      </c>
      <c r="P138" s="5" t="n"/>
      <c r="Q138" s="5" t="n"/>
      <c r="R138" s="8" t="n"/>
      <c r="S138" s="9" t="n"/>
      <c r="T138" s="11">
        <f>IF(OR($A138="",$N138&lt;&gt;"",$Q138&lt;&gt;""),"",IF($I138="",IF($H138="منقطع","الرسالة 1",""),IF($K138="","الرسالة 2",IF($M138="","الرسالة 3","إغلاق"))))</f>
        <v/>
      </c>
      <c r="U138" s="12">
        <f>IF(OR($T138="",$T138="الرسالة 1"),"",IF($T138="الرسالة 2",$J138,IF($T138="الرسالة 3",$L138,$M138+'الإعدادات والقوائم'!$B$8)))</f>
        <v/>
      </c>
      <c r="V138" s="13">
        <f>IF($A138="","",IF($Q138="طلب عدم المراسلة","لا تراسله",IF($Q138&lt;&gt;"","مغلق",IF($N138&lt;&gt;"","تم الرد",IF($T138="الرسالة 1","للإرسال",IF($T138="","غير منقطع",IF($T138="إغلاق",IF(TODAY()&gt;=$U138,"أغلق الآن","بانتظار الموعد"),IF($U138&lt;TODAY(),"متأخرة",IF($U138=TODAY(),"مستحقة اليوم","بانتظار الموعد")))))))))</f>
        <v/>
      </c>
      <c r="W138" s="14" t="n"/>
    </row>
    <row r="139">
      <c r="A139" s="4" t="n"/>
      <c r="B139" s="5" t="n"/>
      <c r="C139" s="6" t="n"/>
      <c r="D139" s="7" t="n"/>
      <c r="E139" s="8" t="n"/>
      <c r="F139" s="9" t="n"/>
      <c r="G139" s="10">
        <f>IF($E139="","",TODAY()-MAX($E139,N($R139)))</f>
        <v/>
      </c>
      <c r="H139" s="11">
        <f>IF(OR($D139="",$G139=""),"",IF($G139&gt;=$D139*'الإعدادات والقوائم'!$B$5,"منقطع","ليس بعد"))</f>
        <v/>
      </c>
      <c r="I139" s="8" t="n"/>
      <c r="J139" s="12">
        <f>IF($I139="","",WORKDAY($I139+'الإعدادات والقوائم'!$B$6-1,1))</f>
        <v/>
      </c>
      <c r="K139" s="8" t="n"/>
      <c r="L139" s="12">
        <f>IF($I139="","",WORKDAY($I139+'الإعدادات والقوائم'!$B$7-1,1))</f>
        <v/>
      </c>
      <c r="M139" s="8" t="n"/>
      <c r="N139" s="8" t="n"/>
      <c r="O139" s="11">
        <f>IF(OR($N139="",$I139=""),"",IF(AND($M139&lt;&gt;"",$M139&lt;=$N139),"الرسالة 3",IF(AND($K139&lt;&gt;"",$K139&lt;=$N139),"الرسالة 2","الرسالة 1")))</f>
        <v/>
      </c>
      <c r="P139" s="5" t="n"/>
      <c r="Q139" s="5" t="n"/>
      <c r="R139" s="8" t="n"/>
      <c r="S139" s="9" t="n"/>
      <c r="T139" s="11">
        <f>IF(OR($A139="",$N139&lt;&gt;"",$Q139&lt;&gt;""),"",IF($I139="",IF($H139="منقطع","الرسالة 1",""),IF($K139="","الرسالة 2",IF($M139="","الرسالة 3","إغلاق"))))</f>
        <v/>
      </c>
      <c r="U139" s="12">
        <f>IF(OR($T139="",$T139="الرسالة 1"),"",IF($T139="الرسالة 2",$J139,IF($T139="الرسالة 3",$L139,$M139+'الإعدادات والقوائم'!$B$8)))</f>
        <v/>
      </c>
      <c r="V139" s="13">
        <f>IF($A139="","",IF($Q139="طلب عدم المراسلة","لا تراسله",IF($Q139&lt;&gt;"","مغلق",IF($N139&lt;&gt;"","تم الرد",IF($T139="الرسالة 1","للإرسال",IF($T139="","غير منقطع",IF($T139="إغلاق",IF(TODAY()&gt;=$U139,"أغلق الآن","بانتظار الموعد"),IF($U139&lt;TODAY(),"متأخرة",IF($U139=TODAY(),"مستحقة اليوم","بانتظار الموعد")))))))))</f>
        <v/>
      </c>
      <c r="W139" s="14" t="n"/>
    </row>
    <row r="140">
      <c r="A140" s="4" t="n"/>
      <c r="B140" s="5" t="n"/>
      <c r="C140" s="6" t="n"/>
      <c r="D140" s="7" t="n"/>
      <c r="E140" s="8" t="n"/>
      <c r="F140" s="9" t="n"/>
      <c r="G140" s="10">
        <f>IF($E140="","",TODAY()-MAX($E140,N($R140)))</f>
        <v/>
      </c>
      <c r="H140" s="11">
        <f>IF(OR($D140="",$G140=""),"",IF($G140&gt;=$D140*'الإعدادات والقوائم'!$B$5,"منقطع","ليس بعد"))</f>
        <v/>
      </c>
      <c r="I140" s="8" t="n"/>
      <c r="J140" s="12">
        <f>IF($I140="","",WORKDAY($I140+'الإعدادات والقوائم'!$B$6-1,1))</f>
        <v/>
      </c>
      <c r="K140" s="8" t="n"/>
      <c r="L140" s="12">
        <f>IF($I140="","",WORKDAY($I140+'الإعدادات والقوائم'!$B$7-1,1))</f>
        <v/>
      </c>
      <c r="M140" s="8" t="n"/>
      <c r="N140" s="8" t="n"/>
      <c r="O140" s="11">
        <f>IF(OR($N140="",$I140=""),"",IF(AND($M140&lt;&gt;"",$M140&lt;=$N140),"الرسالة 3",IF(AND($K140&lt;&gt;"",$K140&lt;=$N140),"الرسالة 2","الرسالة 1")))</f>
        <v/>
      </c>
      <c r="P140" s="5" t="n"/>
      <c r="Q140" s="5" t="n"/>
      <c r="R140" s="8" t="n"/>
      <c r="S140" s="9" t="n"/>
      <c r="T140" s="11">
        <f>IF(OR($A140="",$N140&lt;&gt;"",$Q140&lt;&gt;""),"",IF($I140="",IF($H140="منقطع","الرسالة 1",""),IF($K140="","الرسالة 2",IF($M140="","الرسالة 3","إغلاق"))))</f>
        <v/>
      </c>
      <c r="U140" s="12">
        <f>IF(OR($T140="",$T140="الرسالة 1"),"",IF($T140="الرسالة 2",$J140,IF($T140="الرسالة 3",$L140,$M140+'الإعدادات والقوائم'!$B$8)))</f>
        <v/>
      </c>
      <c r="V140" s="13">
        <f>IF($A140="","",IF($Q140="طلب عدم المراسلة","لا تراسله",IF($Q140&lt;&gt;"","مغلق",IF($N140&lt;&gt;"","تم الرد",IF($T140="الرسالة 1","للإرسال",IF($T140="","غير منقطع",IF($T140="إغلاق",IF(TODAY()&gt;=$U140,"أغلق الآن","بانتظار الموعد"),IF($U140&lt;TODAY(),"متأخرة",IF($U140=TODAY(),"مستحقة اليوم","بانتظار الموعد")))))))))</f>
        <v/>
      </c>
      <c r="W140" s="14" t="n"/>
    </row>
    <row r="141">
      <c r="A141" s="4" t="n"/>
      <c r="B141" s="5" t="n"/>
      <c r="C141" s="6" t="n"/>
      <c r="D141" s="7" t="n"/>
      <c r="E141" s="8" t="n"/>
      <c r="F141" s="9" t="n"/>
      <c r="G141" s="10">
        <f>IF($E141="","",TODAY()-MAX($E141,N($R141)))</f>
        <v/>
      </c>
      <c r="H141" s="11">
        <f>IF(OR($D141="",$G141=""),"",IF($G141&gt;=$D141*'الإعدادات والقوائم'!$B$5,"منقطع","ليس بعد"))</f>
        <v/>
      </c>
      <c r="I141" s="8" t="n"/>
      <c r="J141" s="12">
        <f>IF($I141="","",WORKDAY($I141+'الإعدادات والقوائم'!$B$6-1,1))</f>
        <v/>
      </c>
      <c r="K141" s="8" t="n"/>
      <c r="L141" s="12">
        <f>IF($I141="","",WORKDAY($I141+'الإعدادات والقوائم'!$B$7-1,1))</f>
        <v/>
      </c>
      <c r="M141" s="8" t="n"/>
      <c r="N141" s="8" t="n"/>
      <c r="O141" s="11">
        <f>IF(OR($N141="",$I141=""),"",IF(AND($M141&lt;&gt;"",$M141&lt;=$N141),"الرسالة 3",IF(AND($K141&lt;&gt;"",$K141&lt;=$N141),"الرسالة 2","الرسالة 1")))</f>
        <v/>
      </c>
      <c r="P141" s="5" t="n"/>
      <c r="Q141" s="5" t="n"/>
      <c r="R141" s="8" t="n"/>
      <c r="S141" s="9" t="n"/>
      <c r="T141" s="11">
        <f>IF(OR($A141="",$N141&lt;&gt;"",$Q141&lt;&gt;""),"",IF($I141="",IF($H141="منقطع","الرسالة 1",""),IF($K141="","الرسالة 2",IF($M141="","الرسالة 3","إغلاق"))))</f>
        <v/>
      </c>
      <c r="U141" s="12">
        <f>IF(OR($T141="",$T141="الرسالة 1"),"",IF($T141="الرسالة 2",$J141,IF($T141="الرسالة 3",$L141,$M141+'الإعدادات والقوائم'!$B$8)))</f>
        <v/>
      </c>
      <c r="V141" s="13">
        <f>IF($A141="","",IF($Q141="طلب عدم المراسلة","لا تراسله",IF($Q141&lt;&gt;"","مغلق",IF($N141&lt;&gt;"","تم الرد",IF($T141="الرسالة 1","للإرسال",IF($T141="","غير منقطع",IF($T141="إغلاق",IF(TODAY()&gt;=$U141,"أغلق الآن","بانتظار الموعد"),IF($U141&lt;TODAY(),"متأخرة",IF($U141=TODAY(),"مستحقة اليوم","بانتظار الموعد")))))))))</f>
        <v/>
      </c>
      <c r="W141" s="14" t="n"/>
    </row>
    <row r="142">
      <c r="A142" s="4" t="n"/>
      <c r="B142" s="5" t="n"/>
      <c r="C142" s="6" t="n"/>
      <c r="D142" s="7" t="n"/>
      <c r="E142" s="8" t="n"/>
      <c r="F142" s="9" t="n"/>
      <c r="G142" s="10">
        <f>IF($E142="","",TODAY()-MAX($E142,N($R142)))</f>
        <v/>
      </c>
      <c r="H142" s="11">
        <f>IF(OR($D142="",$G142=""),"",IF($G142&gt;=$D142*'الإعدادات والقوائم'!$B$5,"منقطع","ليس بعد"))</f>
        <v/>
      </c>
      <c r="I142" s="8" t="n"/>
      <c r="J142" s="12">
        <f>IF($I142="","",WORKDAY($I142+'الإعدادات والقوائم'!$B$6-1,1))</f>
        <v/>
      </c>
      <c r="K142" s="8" t="n"/>
      <c r="L142" s="12">
        <f>IF($I142="","",WORKDAY($I142+'الإعدادات والقوائم'!$B$7-1,1))</f>
        <v/>
      </c>
      <c r="M142" s="8" t="n"/>
      <c r="N142" s="8" t="n"/>
      <c r="O142" s="11">
        <f>IF(OR($N142="",$I142=""),"",IF(AND($M142&lt;&gt;"",$M142&lt;=$N142),"الرسالة 3",IF(AND($K142&lt;&gt;"",$K142&lt;=$N142),"الرسالة 2","الرسالة 1")))</f>
        <v/>
      </c>
      <c r="P142" s="5" t="n"/>
      <c r="Q142" s="5" t="n"/>
      <c r="R142" s="8" t="n"/>
      <c r="S142" s="9" t="n"/>
      <c r="T142" s="11">
        <f>IF(OR($A142="",$N142&lt;&gt;"",$Q142&lt;&gt;""),"",IF($I142="",IF($H142="منقطع","الرسالة 1",""),IF($K142="","الرسالة 2",IF($M142="","الرسالة 3","إغلاق"))))</f>
        <v/>
      </c>
      <c r="U142" s="12">
        <f>IF(OR($T142="",$T142="الرسالة 1"),"",IF($T142="الرسالة 2",$J142,IF($T142="الرسالة 3",$L142,$M142+'الإعدادات والقوائم'!$B$8)))</f>
        <v/>
      </c>
      <c r="V142" s="13">
        <f>IF($A142="","",IF($Q142="طلب عدم المراسلة","لا تراسله",IF($Q142&lt;&gt;"","مغلق",IF($N142&lt;&gt;"","تم الرد",IF($T142="الرسالة 1","للإرسال",IF($T142="","غير منقطع",IF($T142="إغلاق",IF(TODAY()&gt;=$U142,"أغلق الآن","بانتظار الموعد"),IF($U142&lt;TODAY(),"متأخرة",IF($U142=TODAY(),"مستحقة اليوم","بانتظار الموعد")))))))))</f>
        <v/>
      </c>
      <c r="W142" s="14" t="n"/>
    </row>
    <row r="143">
      <c r="A143" s="4" t="n"/>
      <c r="B143" s="5" t="n"/>
      <c r="C143" s="6" t="n"/>
      <c r="D143" s="7" t="n"/>
      <c r="E143" s="8" t="n"/>
      <c r="F143" s="9" t="n"/>
      <c r="G143" s="10">
        <f>IF($E143="","",TODAY()-MAX($E143,N($R143)))</f>
        <v/>
      </c>
      <c r="H143" s="11">
        <f>IF(OR($D143="",$G143=""),"",IF($G143&gt;=$D143*'الإعدادات والقوائم'!$B$5,"منقطع","ليس بعد"))</f>
        <v/>
      </c>
      <c r="I143" s="8" t="n"/>
      <c r="J143" s="12">
        <f>IF($I143="","",WORKDAY($I143+'الإعدادات والقوائم'!$B$6-1,1))</f>
        <v/>
      </c>
      <c r="K143" s="8" t="n"/>
      <c r="L143" s="12">
        <f>IF($I143="","",WORKDAY($I143+'الإعدادات والقوائم'!$B$7-1,1))</f>
        <v/>
      </c>
      <c r="M143" s="8" t="n"/>
      <c r="N143" s="8" t="n"/>
      <c r="O143" s="11">
        <f>IF(OR($N143="",$I143=""),"",IF(AND($M143&lt;&gt;"",$M143&lt;=$N143),"الرسالة 3",IF(AND($K143&lt;&gt;"",$K143&lt;=$N143),"الرسالة 2","الرسالة 1")))</f>
        <v/>
      </c>
      <c r="P143" s="5" t="n"/>
      <c r="Q143" s="5" t="n"/>
      <c r="R143" s="8" t="n"/>
      <c r="S143" s="9" t="n"/>
      <c r="T143" s="11">
        <f>IF(OR($A143="",$N143&lt;&gt;"",$Q143&lt;&gt;""),"",IF($I143="",IF($H143="منقطع","الرسالة 1",""),IF($K143="","الرسالة 2",IF($M143="","الرسالة 3","إغلاق"))))</f>
        <v/>
      </c>
      <c r="U143" s="12">
        <f>IF(OR($T143="",$T143="الرسالة 1"),"",IF($T143="الرسالة 2",$J143,IF($T143="الرسالة 3",$L143,$M143+'الإعدادات والقوائم'!$B$8)))</f>
        <v/>
      </c>
      <c r="V143" s="13">
        <f>IF($A143="","",IF($Q143="طلب عدم المراسلة","لا تراسله",IF($Q143&lt;&gt;"","مغلق",IF($N143&lt;&gt;"","تم الرد",IF($T143="الرسالة 1","للإرسال",IF($T143="","غير منقطع",IF($T143="إغلاق",IF(TODAY()&gt;=$U143,"أغلق الآن","بانتظار الموعد"),IF($U143&lt;TODAY(),"متأخرة",IF($U143=TODAY(),"مستحقة اليوم","بانتظار الموعد")))))))))</f>
        <v/>
      </c>
      <c r="W143" s="14" t="n"/>
    </row>
    <row r="144">
      <c r="A144" s="4" t="n"/>
      <c r="B144" s="5" t="n"/>
      <c r="C144" s="6" t="n"/>
      <c r="D144" s="7" t="n"/>
      <c r="E144" s="8" t="n"/>
      <c r="F144" s="9" t="n"/>
      <c r="G144" s="10">
        <f>IF($E144="","",TODAY()-MAX($E144,N($R144)))</f>
        <v/>
      </c>
      <c r="H144" s="11">
        <f>IF(OR($D144="",$G144=""),"",IF($G144&gt;=$D144*'الإعدادات والقوائم'!$B$5,"منقطع","ليس بعد"))</f>
        <v/>
      </c>
      <c r="I144" s="8" t="n"/>
      <c r="J144" s="12">
        <f>IF($I144="","",WORKDAY($I144+'الإعدادات والقوائم'!$B$6-1,1))</f>
        <v/>
      </c>
      <c r="K144" s="8" t="n"/>
      <c r="L144" s="12">
        <f>IF($I144="","",WORKDAY($I144+'الإعدادات والقوائم'!$B$7-1,1))</f>
        <v/>
      </c>
      <c r="M144" s="8" t="n"/>
      <c r="N144" s="8" t="n"/>
      <c r="O144" s="11">
        <f>IF(OR($N144="",$I144=""),"",IF(AND($M144&lt;&gt;"",$M144&lt;=$N144),"الرسالة 3",IF(AND($K144&lt;&gt;"",$K144&lt;=$N144),"الرسالة 2","الرسالة 1")))</f>
        <v/>
      </c>
      <c r="P144" s="5" t="n"/>
      <c r="Q144" s="5" t="n"/>
      <c r="R144" s="8" t="n"/>
      <c r="S144" s="9" t="n"/>
      <c r="T144" s="11">
        <f>IF(OR($A144="",$N144&lt;&gt;"",$Q144&lt;&gt;""),"",IF($I144="",IF($H144="منقطع","الرسالة 1",""),IF($K144="","الرسالة 2",IF($M144="","الرسالة 3","إغلاق"))))</f>
        <v/>
      </c>
      <c r="U144" s="12">
        <f>IF(OR($T144="",$T144="الرسالة 1"),"",IF($T144="الرسالة 2",$J144,IF($T144="الرسالة 3",$L144,$M144+'الإعدادات والقوائم'!$B$8)))</f>
        <v/>
      </c>
      <c r="V144" s="13">
        <f>IF($A144="","",IF($Q144="طلب عدم المراسلة","لا تراسله",IF($Q144&lt;&gt;"","مغلق",IF($N144&lt;&gt;"","تم الرد",IF($T144="الرسالة 1","للإرسال",IF($T144="","غير منقطع",IF($T144="إغلاق",IF(TODAY()&gt;=$U144,"أغلق الآن","بانتظار الموعد"),IF($U144&lt;TODAY(),"متأخرة",IF($U144=TODAY(),"مستحقة اليوم","بانتظار الموعد")))))))))</f>
        <v/>
      </c>
      <c r="W144" s="14" t="n"/>
    </row>
    <row r="145">
      <c r="A145" s="4" t="n"/>
      <c r="B145" s="5" t="n"/>
      <c r="C145" s="6" t="n"/>
      <c r="D145" s="7" t="n"/>
      <c r="E145" s="8" t="n"/>
      <c r="F145" s="9" t="n"/>
      <c r="G145" s="10">
        <f>IF($E145="","",TODAY()-MAX($E145,N($R145)))</f>
        <v/>
      </c>
      <c r="H145" s="11">
        <f>IF(OR($D145="",$G145=""),"",IF($G145&gt;=$D145*'الإعدادات والقوائم'!$B$5,"منقطع","ليس بعد"))</f>
        <v/>
      </c>
      <c r="I145" s="8" t="n"/>
      <c r="J145" s="12">
        <f>IF($I145="","",WORKDAY($I145+'الإعدادات والقوائم'!$B$6-1,1))</f>
        <v/>
      </c>
      <c r="K145" s="8" t="n"/>
      <c r="L145" s="12">
        <f>IF($I145="","",WORKDAY($I145+'الإعدادات والقوائم'!$B$7-1,1))</f>
        <v/>
      </c>
      <c r="M145" s="8" t="n"/>
      <c r="N145" s="8" t="n"/>
      <c r="O145" s="11">
        <f>IF(OR($N145="",$I145=""),"",IF(AND($M145&lt;&gt;"",$M145&lt;=$N145),"الرسالة 3",IF(AND($K145&lt;&gt;"",$K145&lt;=$N145),"الرسالة 2","الرسالة 1")))</f>
        <v/>
      </c>
      <c r="P145" s="5" t="n"/>
      <c r="Q145" s="5" t="n"/>
      <c r="R145" s="8" t="n"/>
      <c r="S145" s="9" t="n"/>
      <c r="T145" s="11">
        <f>IF(OR($A145="",$N145&lt;&gt;"",$Q145&lt;&gt;""),"",IF($I145="",IF($H145="منقطع","الرسالة 1",""),IF($K145="","الرسالة 2",IF($M145="","الرسالة 3","إغلاق"))))</f>
        <v/>
      </c>
      <c r="U145" s="12">
        <f>IF(OR($T145="",$T145="الرسالة 1"),"",IF($T145="الرسالة 2",$J145,IF($T145="الرسالة 3",$L145,$M145+'الإعدادات والقوائم'!$B$8)))</f>
        <v/>
      </c>
      <c r="V145" s="13">
        <f>IF($A145="","",IF($Q145="طلب عدم المراسلة","لا تراسله",IF($Q145&lt;&gt;"","مغلق",IF($N145&lt;&gt;"","تم الرد",IF($T145="الرسالة 1","للإرسال",IF($T145="","غير منقطع",IF($T145="إغلاق",IF(TODAY()&gt;=$U145,"أغلق الآن","بانتظار الموعد"),IF($U145&lt;TODAY(),"متأخرة",IF($U145=TODAY(),"مستحقة اليوم","بانتظار الموعد")))))))))</f>
        <v/>
      </c>
      <c r="W145" s="14" t="n"/>
    </row>
    <row r="146">
      <c r="A146" s="4" t="n"/>
      <c r="B146" s="5" t="n"/>
      <c r="C146" s="6" t="n"/>
      <c r="D146" s="7" t="n"/>
      <c r="E146" s="8" t="n"/>
      <c r="F146" s="9" t="n"/>
      <c r="G146" s="10">
        <f>IF($E146="","",TODAY()-MAX($E146,N($R146)))</f>
        <v/>
      </c>
      <c r="H146" s="11">
        <f>IF(OR($D146="",$G146=""),"",IF($G146&gt;=$D146*'الإعدادات والقوائم'!$B$5,"منقطع","ليس بعد"))</f>
        <v/>
      </c>
      <c r="I146" s="8" t="n"/>
      <c r="J146" s="12">
        <f>IF($I146="","",WORKDAY($I146+'الإعدادات والقوائم'!$B$6-1,1))</f>
        <v/>
      </c>
      <c r="K146" s="8" t="n"/>
      <c r="L146" s="12">
        <f>IF($I146="","",WORKDAY($I146+'الإعدادات والقوائم'!$B$7-1,1))</f>
        <v/>
      </c>
      <c r="M146" s="8" t="n"/>
      <c r="N146" s="8" t="n"/>
      <c r="O146" s="11">
        <f>IF(OR($N146="",$I146=""),"",IF(AND($M146&lt;&gt;"",$M146&lt;=$N146),"الرسالة 3",IF(AND($K146&lt;&gt;"",$K146&lt;=$N146),"الرسالة 2","الرسالة 1")))</f>
        <v/>
      </c>
      <c r="P146" s="5" t="n"/>
      <c r="Q146" s="5" t="n"/>
      <c r="R146" s="8" t="n"/>
      <c r="S146" s="9" t="n"/>
      <c r="T146" s="11">
        <f>IF(OR($A146="",$N146&lt;&gt;"",$Q146&lt;&gt;""),"",IF($I146="",IF($H146="منقطع","الرسالة 1",""),IF($K146="","الرسالة 2",IF($M146="","الرسالة 3","إغلاق"))))</f>
        <v/>
      </c>
      <c r="U146" s="12">
        <f>IF(OR($T146="",$T146="الرسالة 1"),"",IF($T146="الرسالة 2",$J146,IF($T146="الرسالة 3",$L146,$M146+'الإعدادات والقوائم'!$B$8)))</f>
        <v/>
      </c>
      <c r="V146" s="13">
        <f>IF($A146="","",IF($Q146="طلب عدم المراسلة","لا تراسله",IF($Q146&lt;&gt;"","مغلق",IF($N146&lt;&gt;"","تم الرد",IF($T146="الرسالة 1","للإرسال",IF($T146="","غير منقطع",IF($T146="إغلاق",IF(TODAY()&gt;=$U146,"أغلق الآن","بانتظار الموعد"),IF($U146&lt;TODAY(),"متأخرة",IF($U146=TODAY(),"مستحقة اليوم","بانتظار الموعد")))))))))</f>
        <v/>
      </c>
      <c r="W146" s="14" t="n"/>
    </row>
    <row r="147">
      <c r="A147" s="4" t="n"/>
      <c r="B147" s="5" t="n"/>
      <c r="C147" s="6" t="n"/>
      <c r="D147" s="7" t="n"/>
      <c r="E147" s="8" t="n"/>
      <c r="F147" s="9" t="n"/>
      <c r="G147" s="10">
        <f>IF($E147="","",TODAY()-MAX($E147,N($R147)))</f>
        <v/>
      </c>
      <c r="H147" s="11">
        <f>IF(OR($D147="",$G147=""),"",IF($G147&gt;=$D147*'الإعدادات والقوائم'!$B$5,"منقطع","ليس بعد"))</f>
        <v/>
      </c>
      <c r="I147" s="8" t="n"/>
      <c r="J147" s="12">
        <f>IF($I147="","",WORKDAY($I147+'الإعدادات والقوائم'!$B$6-1,1))</f>
        <v/>
      </c>
      <c r="K147" s="8" t="n"/>
      <c r="L147" s="12">
        <f>IF($I147="","",WORKDAY($I147+'الإعدادات والقوائم'!$B$7-1,1))</f>
        <v/>
      </c>
      <c r="M147" s="8" t="n"/>
      <c r="N147" s="8" t="n"/>
      <c r="O147" s="11">
        <f>IF(OR($N147="",$I147=""),"",IF(AND($M147&lt;&gt;"",$M147&lt;=$N147),"الرسالة 3",IF(AND($K147&lt;&gt;"",$K147&lt;=$N147),"الرسالة 2","الرسالة 1")))</f>
        <v/>
      </c>
      <c r="P147" s="5" t="n"/>
      <c r="Q147" s="5" t="n"/>
      <c r="R147" s="8" t="n"/>
      <c r="S147" s="9" t="n"/>
      <c r="T147" s="11">
        <f>IF(OR($A147="",$N147&lt;&gt;"",$Q147&lt;&gt;""),"",IF($I147="",IF($H147="منقطع","الرسالة 1",""),IF($K147="","الرسالة 2",IF($M147="","الرسالة 3","إغلاق"))))</f>
        <v/>
      </c>
      <c r="U147" s="12">
        <f>IF(OR($T147="",$T147="الرسالة 1"),"",IF($T147="الرسالة 2",$J147,IF($T147="الرسالة 3",$L147,$M147+'الإعدادات والقوائم'!$B$8)))</f>
        <v/>
      </c>
      <c r="V147" s="13">
        <f>IF($A147="","",IF($Q147="طلب عدم المراسلة","لا تراسله",IF($Q147&lt;&gt;"","مغلق",IF($N147&lt;&gt;"","تم الرد",IF($T147="الرسالة 1","للإرسال",IF($T147="","غير منقطع",IF($T147="إغلاق",IF(TODAY()&gt;=$U147,"أغلق الآن","بانتظار الموعد"),IF($U147&lt;TODAY(),"متأخرة",IF($U147=TODAY(),"مستحقة اليوم","بانتظار الموعد")))))))))</f>
        <v/>
      </c>
      <c r="W147" s="14" t="n"/>
    </row>
    <row r="148">
      <c r="A148" s="4" t="n"/>
      <c r="B148" s="5" t="n"/>
      <c r="C148" s="6" t="n"/>
      <c r="D148" s="7" t="n"/>
      <c r="E148" s="8" t="n"/>
      <c r="F148" s="9" t="n"/>
      <c r="G148" s="10">
        <f>IF($E148="","",TODAY()-MAX($E148,N($R148)))</f>
        <v/>
      </c>
      <c r="H148" s="11">
        <f>IF(OR($D148="",$G148=""),"",IF($G148&gt;=$D148*'الإعدادات والقوائم'!$B$5,"منقطع","ليس بعد"))</f>
        <v/>
      </c>
      <c r="I148" s="8" t="n"/>
      <c r="J148" s="12">
        <f>IF($I148="","",WORKDAY($I148+'الإعدادات والقوائم'!$B$6-1,1))</f>
        <v/>
      </c>
      <c r="K148" s="8" t="n"/>
      <c r="L148" s="12">
        <f>IF($I148="","",WORKDAY($I148+'الإعدادات والقوائم'!$B$7-1,1))</f>
        <v/>
      </c>
      <c r="M148" s="8" t="n"/>
      <c r="N148" s="8" t="n"/>
      <c r="O148" s="11">
        <f>IF(OR($N148="",$I148=""),"",IF(AND($M148&lt;&gt;"",$M148&lt;=$N148),"الرسالة 3",IF(AND($K148&lt;&gt;"",$K148&lt;=$N148),"الرسالة 2","الرسالة 1")))</f>
        <v/>
      </c>
      <c r="P148" s="5" t="n"/>
      <c r="Q148" s="5" t="n"/>
      <c r="R148" s="8" t="n"/>
      <c r="S148" s="9" t="n"/>
      <c r="T148" s="11">
        <f>IF(OR($A148="",$N148&lt;&gt;"",$Q148&lt;&gt;""),"",IF($I148="",IF($H148="منقطع","الرسالة 1",""),IF($K148="","الرسالة 2",IF($M148="","الرسالة 3","إغلاق"))))</f>
        <v/>
      </c>
      <c r="U148" s="12">
        <f>IF(OR($T148="",$T148="الرسالة 1"),"",IF($T148="الرسالة 2",$J148,IF($T148="الرسالة 3",$L148,$M148+'الإعدادات والقوائم'!$B$8)))</f>
        <v/>
      </c>
      <c r="V148" s="13">
        <f>IF($A148="","",IF($Q148="طلب عدم المراسلة","لا تراسله",IF($Q148&lt;&gt;"","مغلق",IF($N148&lt;&gt;"","تم الرد",IF($T148="الرسالة 1","للإرسال",IF($T148="","غير منقطع",IF($T148="إغلاق",IF(TODAY()&gt;=$U148,"أغلق الآن","بانتظار الموعد"),IF($U148&lt;TODAY(),"متأخرة",IF($U148=TODAY(),"مستحقة اليوم","بانتظار الموعد")))))))))</f>
        <v/>
      </c>
      <c r="W148" s="14" t="n"/>
    </row>
    <row r="149">
      <c r="A149" s="4" t="n"/>
      <c r="B149" s="5" t="n"/>
      <c r="C149" s="6" t="n"/>
      <c r="D149" s="7" t="n"/>
      <c r="E149" s="8" t="n"/>
      <c r="F149" s="9" t="n"/>
      <c r="G149" s="10">
        <f>IF($E149="","",TODAY()-MAX($E149,N($R149)))</f>
        <v/>
      </c>
      <c r="H149" s="11">
        <f>IF(OR($D149="",$G149=""),"",IF($G149&gt;=$D149*'الإعدادات والقوائم'!$B$5,"منقطع","ليس بعد"))</f>
        <v/>
      </c>
      <c r="I149" s="8" t="n"/>
      <c r="J149" s="12">
        <f>IF($I149="","",WORKDAY($I149+'الإعدادات والقوائم'!$B$6-1,1))</f>
        <v/>
      </c>
      <c r="K149" s="8" t="n"/>
      <c r="L149" s="12">
        <f>IF($I149="","",WORKDAY($I149+'الإعدادات والقوائم'!$B$7-1,1))</f>
        <v/>
      </c>
      <c r="M149" s="8" t="n"/>
      <c r="N149" s="8" t="n"/>
      <c r="O149" s="11">
        <f>IF(OR($N149="",$I149=""),"",IF(AND($M149&lt;&gt;"",$M149&lt;=$N149),"الرسالة 3",IF(AND($K149&lt;&gt;"",$K149&lt;=$N149),"الرسالة 2","الرسالة 1")))</f>
        <v/>
      </c>
      <c r="P149" s="5" t="n"/>
      <c r="Q149" s="5" t="n"/>
      <c r="R149" s="8" t="n"/>
      <c r="S149" s="9" t="n"/>
      <c r="T149" s="11">
        <f>IF(OR($A149="",$N149&lt;&gt;"",$Q149&lt;&gt;""),"",IF($I149="",IF($H149="منقطع","الرسالة 1",""),IF($K149="","الرسالة 2",IF($M149="","الرسالة 3","إغلاق"))))</f>
        <v/>
      </c>
      <c r="U149" s="12">
        <f>IF(OR($T149="",$T149="الرسالة 1"),"",IF($T149="الرسالة 2",$J149,IF($T149="الرسالة 3",$L149,$M149+'الإعدادات والقوائم'!$B$8)))</f>
        <v/>
      </c>
      <c r="V149" s="13">
        <f>IF($A149="","",IF($Q149="طلب عدم المراسلة","لا تراسله",IF($Q149&lt;&gt;"","مغلق",IF($N149&lt;&gt;"","تم الرد",IF($T149="الرسالة 1","للإرسال",IF($T149="","غير منقطع",IF($T149="إغلاق",IF(TODAY()&gt;=$U149,"أغلق الآن","بانتظار الموعد"),IF($U149&lt;TODAY(),"متأخرة",IF($U149=TODAY(),"مستحقة اليوم","بانتظار الموعد")))))))))</f>
        <v/>
      </c>
      <c r="W149" s="14" t="n"/>
    </row>
    <row r="150">
      <c r="A150" s="4" t="n"/>
      <c r="B150" s="5" t="n"/>
      <c r="C150" s="6" t="n"/>
      <c r="D150" s="7" t="n"/>
      <c r="E150" s="8" t="n"/>
      <c r="F150" s="9" t="n"/>
      <c r="G150" s="10">
        <f>IF($E150="","",TODAY()-MAX($E150,N($R150)))</f>
        <v/>
      </c>
      <c r="H150" s="11">
        <f>IF(OR($D150="",$G150=""),"",IF($G150&gt;=$D150*'الإعدادات والقوائم'!$B$5,"منقطع","ليس بعد"))</f>
        <v/>
      </c>
      <c r="I150" s="8" t="n"/>
      <c r="J150" s="12">
        <f>IF($I150="","",WORKDAY($I150+'الإعدادات والقوائم'!$B$6-1,1))</f>
        <v/>
      </c>
      <c r="K150" s="8" t="n"/>
      <c r="L150" s="12">
        <f>IF($I150="","",WORKDAY($I150+'الإعدادات والقوائم'!$B$7-1,1))</f>
        <v/>
      </c>
      <c r="M150" s="8" t="n"/>
      <c r="N150" s="8" t="n"/>
      <c r="O150" s="11">
        <f>IF(OR($N150="",$I150=""),"",IF(AND($M150&lt;&gt;"",$M150&lt;=$N150),"الرسالة 3",IF(AND($K150&lt;&gt;"",$K150&lt;=$N150),"الرسالة 2","الرسالة 1")))</f>
        <v/>
      </c>
      <c r="P150" s="5" t="n"/>
      <c r="Q150" s="5" t="n"/>
      <c r="R150" s="8" t="n"/>
      <c r="S150" s="9" t="n"/>
      <c r="T150" s="11">
        <f>IF(OR($A150="",$N150&lt;&gt;"",$Q150&lt;&gt;""),"",IF($I150="",IF($H150="منقطع","الرسالة 1",""),IF($K150="","الرسالة 2",IF($M150="","الرسالة 3","إغلاق"))))</f>
        <v/>
      </c>
      <c r="U150" s="12">
        <f>IF(OR($T150="",$T150="الرسالة 1"),"",IF($T150="الرسالة 2",$J150,IF($T150="الرسالة 3",$L150,$M150+'الإعدادات والقوائم'!$B$8)))</f>
        <v/>
      </c>
      <c r="V150" s="13">
        <f>IF($A150="","",IF($Q150="طلب عدم المراسلة","لا تراسله",IF($Q150&lt;&gt;"","مغلق",IF($N150&lt;&gt;"","تم الرد",IF($T150="الرسالة 1","للإرسال",IF($T150="","غير منقطع",IF($T150="إغلاق",IF(TODAY()&gt;=$U150,"أغلق الآن","بانتظار الموعد"),IF($U150&lt;TODAY(),"متأخرة",IF($U150=TODAY(),"مستحقة اليوم","بانتظار الموعد")))))))))</f>
        <v/>
      </c>
      <c r="W150" s="14" t="n"/>
    </row>
    <row r="151">
      <c r="A151" s="4" t="n"/>
      <c r="B151" s="5" t="n"/>
      <c r="C151" s="6" t="n"/>
      <c r="D151" s="7" t="n"/>
      <c r="E151" s="8" t="n"/>
      <c r="F151" s="9" t="n"/>
      <c r="G151" s="10">
        <f>IF($E151="","",TODAY()-MAX($E151,N($R151)))</f>
        <v/>
      </c>
      <c r="H151" s="11">
        <f>IF(OR($D151="",$G151=""),"",IF($G151&gt;=$D151*'الإعدادات والقوائم'!$B$5,"منقطع","ليس بعد"))</f>
        <v/>
      </c>
      <c r="I151" s="8" t="n"/>
      <c r="J151" s="12">
        <f>IF($I151="","",WORKDAY($I151+'الإعدادات والقوائم'!$B$6-1,1))</f>
        <v/>
      </c>
      <c r="K151" s="8" t="n"/>
      <c r="L151" s="12">
        <f>IF($I151="","",WORKDAY($I151+'الإعدادات والقوائم'!$B$7-1,1))</f>
        <v/>
      </c>
      <c r="M151" s="8" t="n"/>
      <c r="N151" s="8" t="n"/>
      <c r="O151" s="11">
        <f>IF(OR($N151="",$I151=""),"",IF(AND($M151&lt;&gt;"",$M151&lt;=$N151),"الرسالة 3",IF(AND($K151&lt;&gt;"",$K151&lt;=$N151),"الرسالة 2","الرسالة 1")))</f>
        <v/>
      </c>
      <c r="P151" s="5" t="n"/>
      <c r="Q151" s="5" t="n"/>
      <c r="R151" s="8" t="n"/>
      <c r="S151" s="9" t="n"/>
      <c r="T151" s="11">
        <f>IF(OR($A151="",$N151&lt;&gt;"",$Q151&lt;&gt;""),"",IF($I151="",IF($H151="منقطع","الرسالة 1",""),IF($K151="","الرسالة 2",IF($M151="","الرسالة 3","إغلاق"))))</f>
        <v/>
      </c>
      <c r="U151" s="12">
        <f>IF(OR($T151="",$T151="الرسالة 1"),"",IF($T151="الرسالة 2",$J151,IF($T151="الرسالة 3",$L151,$M151+'الإعدادات والقوائم'!$B$8)))</f>
        <v/>
      </c>
      <c r="V151" s="13">
        <f>IF($A151="","",IF($Q151="طلب عدم المراسلة","لا تراسله",IF($Q151&lt;&gt;"","مغلق",IF($N151&lt;&gt;"","تم الرد",IF($T151="الرسالة 1","للإرسال",IF($T151="","غير منقطع",IF($T151="إغلاق",IF(TODAY()&gt;=$U151,"أغلق الآن","بانتظار الموعد"),IF($U151&lt;TODAY(),"متأخرة",IF($U151=TODAY(),"مستحقة اليوم","بانتظار الموعد")))))))))</f>
        <v/>
      </c>
      <c r="W151" s="14" t="n"/>
    </row>
    <row r="152">
      <c r="A152" s="4" t="n"/>
      <c r="B152" s="5" t="n"/>
      <c r="C152" s="6" t="n"/>
      <c r="D152" s="7" t="n"/>
      <c r="E152" s="8" t="n"/>
      <c r="F152" s="9" t="n"/>
      <c r="G152" s="10">
        <f>IF($E152="","",TODAY()-MAX($E152,N($R152)))</f>
        <v/>
      </c>
      <c r="H152" s="11">
        <f>IF(OR($D152="",$G152=""),"",IF($G152&gt;=$D152*'الإعدادات والقوائم'!$B$5,"منقطع","ليس بعد"))</f>
        <v/>
      </c>
      <c r="I152" s="8" t="n"/>
      <c r="J152" s="12">
        <f>IF($I152="","",WORKDAY($I152+'الإعدادات والقوائم'!$B$6-1,1))</f>
        <v/>
      </c>
      <c r="K152" s="8" t="n"/>
      <c r="L152" s="12">
        <f>IF($I152="","",WORKDAY($I152+'الإعدادات والقوائم'!$B$7-1,1))</f>
        <v/>
      </c>
      <c r="M152" s="8" t="n"/>
      <c r="N152" s="8" t="n"/>
      <c r="O152" s="11">
        <f>IF(OR($N152="",$I152=""),"",IF(AND($M152&lt;&gt;"",$M152&lt;=$N152),"الرسالة 3",IF(AND($K152&lt;&gt;"",$K152&lt;=$N152),"الرسالة 2","الرسالة 1")))</f>
        <v/>
      </c>
      <c r="P152" s="5" t="n"/>
      <c r="Q152" s="5" t="n"/>
      <c r="R152" s="8" t="n"/>
      <c r="S152" s="9" t="n"/>
      <c r="T152" s="11">
        <f>IF(OR($A152="",$N152&lt;&gt;"",$Q152&lt;&gt;""),"",IF($I152="",IF($H152="منقطع","الرسالة 1",""),IF($K152="","الرسالة 2",IF($M152="","الرسالة 3","إغلاق"))))</f>
        <v/>
      </c>
      <c r="U152" s="12">
        <f>IF(OR($T152="",$T152="الرسالة 1"),"",IF($T152="الرسالة 2",$J152,IF($T152="الرسالة 3",$L152,$M152+'الإعدادات والقوائم'!$B$8)))</f>
        <v/>
      </c>
      <c r="V152" s="13">
        <f>IF($A152="","",IF($Q152="طلب عدم المراسلة","لا تراسله",IF($Q152&lt;&gt;"","مغلق",IF($N152&lt;&gt;"","تم الرد",IF($T152="الرسالة 1","للإرسال",IF($T152="","غير منقطع",IF($T152="إغلاق",IF(TODAY()&gt;=$U152,"أغلق الآن","بانتظار الموعد"),IF($U152&lt;TODAY(),"متأخرة",IF($U152=TODAY(),"مستحقة اليوم","بانتظار الموعد")))))))))</f>
        <v/>
      </c>
      <c r="W152" s="14" t="n"/>
    </row>
    <row r="153">
      <c r="A153" s="4" t="n"/>
      <c r="B153" s="5" t="n"/>
      <c r="C153" s="6" t="n"/>
      <c r="D153" s="7" t="n"/>
      <c r="E153" s="8" t="n"/>
      <c r="F153" s="9" t="n"/>
      <c r="G153" s="10">
        <f>IF($E153="","",TODAY()-MAX($E153,N($R153)))</f>
        <v/>
      </c>
      <c r="H153" s="11">
        <f>IF(OR($D153="",$G153=""),"",IF($G153&gt;=$D153*'الإعدادات والقوائم'!$B$5,"منقطع","ليس بعد"))</f>
        <v/>
      </c>
      <c r="I153" s="8" t="n"/>
      <c r="J153" s="12">
        <f>IF($I153="","",WORKDAY($I153+'الإعدادات والقوائم'!$B$6-1,1))</f>
        <v/>
      </c>
      <c r="K153" s="8" t="n"/>
      <c r="L153" s="12">
        <f>IF($I153="","",WORKDAY($I153+'الإعدادات والقوائم'!$B$7-1,1))</f>
        <v/>
      </c>
      <c r="M153" s="8" t="n"/>
      <c r="N153" s="8" t="n"/>
      <c r="O153" s="11">
        <f>IF(OR($N153="",$I153=""),"",IF(AND($M153&lt;&gt;"",$M153&lt;=$N153),"الرسالة 3",IF(AND($K153&lt;&gt;"",$K153&lt;=$N153),"الرسالة 2","الرسالة 1")))</f>
        <v/>
      </c>
      <c r="P153" s="5" t="n"/>
      <c r="Q153" s="5" t="n"/>
      <c r="R153" s="8" t="n"/>
      <c r="S153" s="9" t="n"/>
      <c r="T153" s="11">
        <f>IF(OR($A153="",$N153&lt;&gt;"",$Q153&lt;&gt;""),"",IF($I153="",IF($H153="منقطع","الرسالة 1",""),IF($K153="","الرسالة 2",IF($M153="","الرسالة 3","إغلاق"))))</f>
        <v/>
      </c>
      <c r="U153" s="12">
        <f>IF(OR($T153="",$T153="الرسالة 1"),"",IF($T153="الرسالة 2",$J153,IF($T153="الرسالة 3",$L153,$M153+'الإعدادات والقوائم'!$B$8)))</f>
        <v/>
      </c>
      <c r="V153" s="13">
        <f>IF($A153="","",IF($Q153="طلب عدم المراسلة","لا تراسله",IF($Q153&lt;&gt;"","مغلق",IF($N153&lt;&gt;"","تم الرد",IF($T153="الرسالة 1","للإرسال",IF($T153="","غير منقطع",IF($T153="إغلاق",IF(TODAY()&gt;=$U153,"أغلق الآن","بانتظار الموعد"),IF($U153&lt;TODAY(),"متأخرة",IF($U153=TODAY(),"مستحقة اليوم","بانتظار الموعد")))))))))</f>
        <v/>
      </c>
      <c r="W153" s="14" t="n"/>
    </row>
    <row r="154">
      <c r="A154" s="4" t="n"/>
      <c r="B154" s="5" t="n"/>
      <c r="C154" s="6" t="n"/>
      <c r="D154" s="7" t="n"/>
      <c r="E154" s="8" t="n"/>
      <c r="F154" s="9" t="n"/>
      <c r="G154" s="10">
        <f>IF($E154="","",TODAY()-MAX($E154,N($R154)))</f>
        <v/>
      </c>
      <c r="H154" s="11">
        <f>IF(OR($D154="",$G154=""),"",IF($G154&gt;=$D154*'الإعدادات والقوائم'!$B$5,"منقطع","ليس بعد"))</f>
        <v/>
      </c>
      <c r="I154" s="8" t="n"/>
      <c r="J154" s="12">
        <f>IF($I154="","",WORKDAY($I154+'الإعدادات والقوائم'!$B$6-1,1))</f>
        <v/>
      </c>
      <c r="K154" s="8" t="n"/>
      <c r="L154" s="12">
        <f>IF($I154="","",WORKDAY($I154+'الإعدادات والقوائم'!$B$7-1,1))</f>
        <v/>
      </c>
      <c r="M154" s="8" t="n"/>
      <c r="N154" s="8" t="n"/>
      <c r="O154" s="11">
        <f>IF(OR($N154="",$I154=""),"",IF(AND($M154&lt;&gt;"",$M154&lt;=$N154),"الرسالة 3",IF(AND($K154&lt;&gt;"",$K154&lt;=$N154),"الرسالة 2","الرسالة 1")))</f>
        <v/>
      </c>
      <c r="P154" s="5" t="n"/>
      <c r="Q154" s="5" t="n"/>
      <c r="R154" s="8" t="n"/>
      <c r="S154" s="9" t="n"/>
      <c r="T154" s="11">
        <f>IF(OR($A154="",$N154&lt;&gt;"",$Q154&lt;&gt;""),"",IF($I154="",IF($H154="منقطع","الرسالة 1",""),IF($K154="","الرسالة 2",IF($M154="","الرسالة 3","إغلاق"))))</f>
        <v/>
      </c>
      <c r="U154" s="12">
        <f>IF(OR($T154="",$T154="الرسالة 1"),"",IF($T154="الرسالة 2",$J154,IF($T154="الرسالة 3",$L154,$M154+'الإعدادات والقوائم'!$B$8)))</f>
        <v/>
      </c>
      <c r="V154" s="13">
        <f>IF($A154="","",IF($Q154="طلب عدم المراسلة","لا تراسله",IF($Q154&lt;&gt;"","مغلق",IF($N154&lt;&gt;"","تم الرد",IF($T154="الرسالة 1","للإرسال",IF($T154="","غير منقطع",IF($T154="إغلاق",IF(TODAY()&gt;=$U154,"أغلق الآن","بانتظار الموعد"),IF($U154&lt;TODAY(),"متأخرة",IF($U154=TODAY(),"مستحقة اليوم","بانتظار الموعد")))))))))</f>
        <v/>
      </c>
      <c r="W154" s="14" t="n"/>
    </row>
    <row r="155">
      <c r="A155" s="4" t="n"/>
      <c r="B155" s="5" t="n"/>
      <c r="C155" s="6" t="n"/>
      <c r="D155" s="7" t="n"/>
      <c r="E155" s="8" t="n"/>
      <c r="F155" s="9" t="n"/>
      <c r="G155" s="10">
        <f>IF($E155="","",TODAY()-MAX($E155,N($R155)))</f>
        <v/>
      </c>
      <c r="H155" s="11">
        <f>IF(OR($D155="",$G155=""),"",IF($G155&gt;=$D155*'الإعدادات والقوائم'!$B$5,"منقطع","ليس بعد"))</f>
        <v/>
      </c>
      <c r="I155" s="8" t="n"/>
      <c r="J155" s="12">
        <f>IF($I155="","",WORKDAY($I155+'الإعدادات والقوائم'!$B$6-1,1))</f>
        <v/>
      </c>
      <c r="K155" s="8" t="n"/>
      <c r="L155" s="12">
        <f>IF($I155="","",WORKDAY($I155+'الإعدادات والقوائم'!$B$7-1,1))</f>
        <v/>
      </c>
      <c r="M155" s="8" t="n"/>
      <c r="N155" s="8" t="n"/>
      <c r="O155" s="11">
        <f>IF(OR($N155="",$I155=""),"",IF(AND($M155&lt;&gt;"",$M155&lt;=$N155),"الرسالة 3",IF(AND($K155&lt;&gt;"",$K155&lt;=$N155),"الرسالة 2","الرسالة 1")))</f>
        <v/>
      </c>
      <c r="P155" s="5" t="n"/>
      <c r="Q155" s="5" t="n"/>
      <c r="R155" s="8" t="n"/>
      <c r="S155" s="9" t="n"/>
      <c r="T155" s="11">
        <f>IF(OR($A155="",$N155&lt;&gt;"",$Q155&lt;&gt;""),"",IF($I155="",IF($H155="منقطع","الرسالة 1",""),IF($K155="","الرسالة 2",IF($M155="","الرسالة 3","إغلاق"))))</f>
        <v/>
      </c>
      <c r="U155" s="12">
        <f>IF(OR($T155="",$T155="الرسالة 1"),"",IF($T155="الرسالة 2",$J155,IF($T155="الرسالة 3",$L155,$M155+'الإعدادات والقوائم'!$B$8)))</f>
        <v/>
      </c>
      <c r="V155" s="13">
        <f>IF($A155="","",IF($Q155="طلب عدم المراسلة","لا تراسله",IF($Q155&lt;&gt;"","مغلق",IF($N155&lt;&gt;"","تم الرد",IF($T155="الرسالة 1","للإرسال",IF($T155="","غير منقطع",IF($T155="إغلاق",IF(TODAY()&gt;=$U155,"أغلق الآن","بانتظار الموعد"),IF($U155&lt;TODAY(),"متأخرة",IF($U155=TODAY(),"مستحقة اليوم","بانتظار الموعد")))))))))</f>
        <v/>
      </c>
      <c r="W155" s="14" t="n"/>
    </row>
    <row r="156">
      <c r="A156" s="4" t="n"/>
      <c r="B156" s="5" t="n"/>
      <c r="C156" s="6" t="n"/>
      <c r="D156" s="7" t="n"/>
      <c r="E156" s="8" t="n"/>
      <c r="F156" s="9" t="n"/>
      <c r="G156" s="10">
        <f>IF($E156="","",TODAY()-MAX($E156,N($R156)))</f>
        <v/>
      </c>
      <c r="H156" s="11">
        <f>IF(OR($D156="",$G156=""),"",IF($G156&gt;=$D156*'الإعدادات والقوائم'!$B$5,"منقطع","ليس بعد"))</f>
        <v/>
      </c>
      <c r="I156" s="8" t="n"/>
      <c r="J156" s="12">
        <f>IF($I156="","",WORKDAY($I156+'الإعدادات والقوائم'!$B$6-1,1))</f>
        <v/>
      </c>
      <c r="K156" s="8" t="n"/>
      <c r="L156" s="12">
        <f>IF($I156="","",WORKDAY($I156+'الإعدادات والقوائم'!$B$7-1,1))</f>
        <v/>
      </c>
      <c r="M156" s="8" t="n"/>
      <c r="N156" s="8" t="n"/>
      <c r="O156" s="11">
        <f>IF(OR($N156="",$I156=""),"",IF(AND($M156&lt;&gt;"",$M156&lt;=$N156),"الرسالة 3",IF(AND($K156&lt;&gt;"",$K156&lt;=$N156),"الرسالة 2","الرسالة 1")))</f>
        <v/>
      </c>
      <c r="P156" s="5" t="n"/>
      <c r="Q156" s="5" t="n"/>
      <c r="R156" s="8" t="n"/>
      <c r="S156" s="9" t="n"/>
      <c r="T156" s="11">
        <f>IF(OR($A156="",$N156&lt;&gt;"",$Q156&lt;&gt;""),"",IF($I156="",IF($H156="منقطع","الرسالة 1",""),IF($K156="","الرسالة 2",IF($M156="","الرسالة 3","إغلاق"))))</f>
        <v/>
      </c>
      <c r="U156" s="12">
        <f>IF(OR($T156="",$T156="الرسالة 1"),"",IF($T156="الرسالة 2",$J156,IF($T156="الرسالة 3",$L156,$M156+'الإعدادات والقوائم'!$B$8)))</f>
        <v/>
      </c>
      <c r="V156" s="13">
        <f>IF($A156="","",IF($Q156="طلب عدم المراسلة","لا تراسله",IF($Q156&lt;&gt;"","مغلق",IF($N156&lt;&gt;"","تم الرد",IF($T156="الرسالة 1","للإرسال",IF($T156="","غير منقطع",IF($T156="إغلاق",IF(TODAY()&gt;=$U156,"أغلق الآن","بانتظار الموعد"),IF($U156&lt;TODAY(),"متأخرة",IF($U156=TODAY(),"مستحقة اليوم","بانتظار الموعد")))))))))</f>
        <v/>
      </c>
      <c r="W156" s="14" t="n"/>
    </row>
    <row r="157">
      <c r="A157" s="4" t="n"/>
      <c r="B157" s="5" t="n"/>
      <c r="C157" s="6" t="n"/>
      <c r="D157" s="7" t="n"/>
      <c r="E157" s="8" t="n"/>
      <c r="F157" s="9" t="n"/>
      <c r="G157" s="10">
        <f>IF($E157="","",TODAY()-MAX($E157,N($R157)))</f>
        <v/>
      </c>
      <c r="H157" s="11">
        <f>IF(OR($D157="",$G157=""),"",IF($G157&gt;=$D157*'الإعدادات والقوائم'!$B$5,"منقطع","ليس بعد"))</f>
        <v/>
      </c>
      <c r="I157" s="8" t="n"/>
      <c r="J157" s="12">
        <f>IF($I157="","",WORKDAY($I157+'الإعدادات والقوائم'!$B$6-1,1))</f>
        <v/>
      </c>
      <c r="K157" s="8" t="n"/>
      <c r="L157" s="12">
        <f>IF($I157="","",WORKDAY($I157+'الإعدادات والقوائم'!$B$7-1,1))</f>
        <v/>
      </c>
      <c r="M157" s="8" t="n"/>
      <c r="N157" s="8" t="n"/>
      <c r="O157" s="11">
        <f>IF(OR($N157="",$I157=""),"",IF(AND($M157&lt;&gt;"",$M157&lt;=$N157),"الرسالة 3",IF(AND($K157&lt;&gt;"",$K157&lt;=$N157),"الرسالة 2","الرسالة 1")))</f>
        <v/>
      </c>
      <c r="P157" s="5" t="n"/>
      <c r="Q157" s="5" t="n"/>
      <c r="R157" s="8" t="n"/>
      <c r="S157" s="9" t="n"/>
      <c r="T157" s="11">
        <f>IF(OR($A157="",$N157&lt;&gt;"",$Q157&lt;&gt;""),"",IF($I157="",IF($H157="منقطع","الرسالة 1",""),IF($K157="","الرسالة 2",IF($M157="","الرسالة 3","إغلاق"))))</f>
        <v/>
      </c>
      <c r="U157" s="12">
        <f>IF(OR($T157="",$T157="الرسالة 1"),"",IF($T157="الرسالة 2",$J157,IF($T157="الرسالة 3",$L157,$M157+'الإعدادات والقوائم'!$B$8)))</f>
        <v/>
      </c>
      <c r="V157" s="13">
        <f>IF($A157="","",IF($Q157="طلب عدم المراسلة","لا تراسله",IF($Q157&lt;&gt;"","مغلق",IF($N157&lt;&gt;"","تم الرد",IF($T157="الرسالة 1","للإرسال",IF($T157="","غير منقطع",IF($T157="إغلاق",IF(TODAY()&gt;=$U157,"أغلق الآن","بانتظار الموعد"),IF($U157&lt;TODAY(),"متأخرة",IF($U157=TODAY(),"مستحقة اليوم","بانتظار الموعد")))))))))</f>
        <v/>
      </c>
      <c r="W157" s="14" t="n"/>
    </row>
    <row r="158">
      <c r="A158" s="4" t="n"/>
      <c r="B158" s="5" t="n"/>
      <c r="C158" s="6" t="n"/>
      <c r="D158" s="7" t="n"/>
      <c r="E158" s="8" t="n"/>
      <c r="F158" s="9" t="n"/>
      <c r="G158" s="10">
        <f>IF($E158="","",TODAY()-MAX($E158,N($R158)))</f>
        <v/>
      </c>
      <c r="H158" s="11">
        <f>IF(OR($D158="",$G158=""),"",IF($G158&gt;=$D158*'الإعدادات والقوائم'!$B$5,"منقطع","ليس بعد"))</f>
        <v/>
      </c>
      <c r="I158" s="8" t="n"/>
      <c r="J158" s="12">
        <f>IF($I158="","",WORKDAY($I158+'الإعدادات والقوائم'!$B$6-1,1))</f>
        <v/>
      </c>
      <c r="K158" s="8" t="n"/>
      <c r="L158" s="12">
        <f>IF($I158="","",WORKDAY($I158+'الإعدادات والقوائم'!$B$7-1,1))</f>
        <v/>
      </c>
      <c r="M158" s="8" t="n"/>
      <c r="N158" s="8" t="n"/>
      <c r="O158" s="11">
        <f>IF(OR($N158="",$I158=""),"",IF(AND($M158&lt;&gt;"",$M158&lt;=$N158),"الرسالة 3",IF(AND($K158&lt;&gt;"",$K158&lt;=$N158),"الرسالة 2","الرسالة 1")))</f>
        <v/>
      </c>
      <c r="P158" s="5" t="n"/>
      <c r="Q158" s="5" t="n"/>
      <c r="R158" s="8" t="n"/>
      <c r="S158" s="9" t="n"/>
      <c r="T158" s="11">
        <f>IF(OR($A158="",$N158&lt;&gt;"",$Q158&lt;&gt;""),"",IF($I158="",IF($H158="منقطع","الرسالة 1",""),IF($K158="","الرسالة 2",IF($M158="","الرسالة 3","إغلاق"))))</f>
        <v/>
      </c>
      <c r="U158" s="12">
        <f>IF(OR($T158="",$T158="الرسالة 1"),"",IF($T158="الرسالة 2",$J158,IF($T158="الرسالة 3",$L158,$M158+'الإعدادات والقوائم'!$B$8)))</f>
        <v/>
      </c>
      <c r="V158" s="13">
        <f>IF($A158="","",IF($Q158="طلب عدم المراسلة","لا تراسله",IF($Q158&lt;&gt;"","مغلق",IF($N158&lt;&gt;"","تم الرد",IF($T158="الرسالة 1","للإرسال",IF($T158="","غير منقطع",IF($T158="إغلاق",IF(TODAY()&gt;=$U158,"أغلق الآن","بانتظار الموعد"),IF($U158&lt;TODAY(),"متأخرة",IF($U158=TODAY(),"مستحقة اليوم","بانتظار الموعد")))))))))</f>
        <v/>
      </c>
      <c r="W158" s="14" t="n"/>
    </row>
    <row r="159">
      <c r="A159" s="4" t="n"/>
      <c r="B159" s="5" t="n"/>
      <c r="C159" s="6" t="n"/>
      <c r="D159" s="7" t="n"/>
      <c r="E159" s="8" t="n"/>
      <c r="F159" s="9" t="n"/>
      <c r="G159" s="10">
        <f>IF($E159="","",TODAY()-MAX($E159,N($R159)))</f>
        <v/>
      </c>
      <c r="H159" s="11">
        <f>IF(OR($D159="",$G159=""),"",IF($G159&gt;=$D159*'الإعدادات والقوائم'!$B$5,"منقطع","ليس بعد"))</f>
        <v/>
      </c>
      <c r="I159" s="8" t="n"/>
      <c r="J159" s="12">
        <f>IF($I159="","",WORKDAY($I159+'الإعدادات والقوائم'!$B$6-1,1))</f>
        <v/>
      </c>
      <c r="K159" s="8" t="n"/>
      <c r="L159" s="12">
        <f>IF($I159="","",WORKDAY($I159+'الإعدادات والقوائم'!$B$7-1,1))</f>
        <v/>
      </c>
      <c r="M159" s="8" t="n"/>
      <c r="N159" s="8" t="n"/>
      <c r="O159" s="11">
        <f>IF(OR($N159="",$I159=""),"",IF(AND($M159&lt;&gt;"",$M159&lt;=$N159),"الرسالة 3",IF(AND($K159&lt;&gt;"",$K159&lt;=$N159),"الرسالة 2","الرسالة 1")))</f>
        <v/>
      </c>
      <c r="P159" s="5" t="n"/>
      <c r="Q159" s="5" t="n"/>
      <c r="R159" s="8" t="n"/>
      <c r="S159" s="9" t="n"/>
      <c r="T159" s="11">
        <f>IF(OR($A159="",$N159&lt;&gt;"",$Q159&lt;&gt;""),"",IF($I159="",IF($H159="منقطع","الرسالة 1",""),IF($K159="","الرسالة 2",IF($M159="","الرسالة 3","إغلاق"))))</f>
        <v/>
      </c>
      <c r="U159" s="12">
        <f>IF(OR($T159="",$T159="الرسالة 1"),"",IF($T159="الرسالة 2",$J159,IF($T159="الرسالة 3",$L159,$M159+'الإعدادات والقوائم'!$B$8)))</f>
        <v/>
      </c>
      <c r="V159" s="13">
        <f>IF($A159="","",IF($Q159="طلب عدم المراسلة","لا تراسله",IF($Q159&lt;&gt;"","مغلق",IF($N159&lt;&gt;"","تم الرد",IF($T159="الرسالة 1","للإرسال",IF($T159="","غير منقطع",IF($T159="إغلاق",IF(TODAY()&gt;=$U159,"أغلق الآن","بانتظار الموعد"),IF($U159&lt;TODAY(),"متأخرة",IF($U159=TODAY(),"مستحقة اليوم","بانتظار الموعد")))))))))</f>
        <v/>
      </c>
      <c r="W159" s="14" t="n"/>
    </row>
    <row r="160">
      <c r="A160" s="4" t="n"/>
      <c r="B160" s="5" t="n"/>
      <c r="C160" s="6" t="n"/>
      <c r="D160" s="7" t="n"/>
      <c r="E160" s="8" t="n"/>
      <c r="F160" s="9" t="n"/>
      <c r="G160" s="10">
        <f>IF($E160="","",TODAY()-MAX($E160,N($R160)))</f>
        <v/>
      </c>
      <c r="H160" s="11">
        <f>IF(OR($D160="",$G160=""),"",IF($G160&gt;=$D160*'الإعدادات والقوائم'!$B$5,"منقطع","ليس بعد"))</f>
        <v/>
      </c>
      <c r="I160" s="8" t="n"/>
      <c r="J160" s="12">
        <f>IF($I160="","",WORKDAY($I160+'الإعدادات والقوائم'!$B$6-1,1))</f>
        <v/>
      </c>
      <c r="K160" s="8" t="n"/>
      <c r="L160" s="12">
        <f>IF($I160="","",WORKDAY($I160+'الإعدادات والقوائم'!$B$7-1,1))</f>
        <v/>
      </c>
      <c r="M160" s="8" t="n"/>
      <c r="N160" s="8" t="n"/>
      <c r="O160" s="11">
        <f>IF(OR($N160="",$I160=""),"",IF(AND($M160&lt;&gt;"",$M160&lt;=$N160),"الرسالة 3",IF(AND($K160&lt;&gt;"",$K160&lt;=$N160),"الرسالة 2","الرسالة 1")))</f>
        <v/>
      </c>
      <c r="P160" s="5" t="n"/>
      <c r="Q160" s="5" t="n"/>
      <c r="R160" s="8" t="n"/>
      <c r="S160" s="9" t="n"/>
      <c r="T160" s="11">
        <f>IF(OR($A160="",$N160&lt;&gt;"",$Q160&lt;&gt;""),"",IF($I160="",IF($H160="منقطع","الرسالة 1",""),IF($K160="","الرسالة 2",IF($M160="","الرسالة 3","إغلاق"))))</f>
        <v/>
      </c>
      <c r="U160" s="12">
        <f>IF(OR($T160="",$T160="الرسالة 1"),"",IF($T160="الرسالة 2",$J160,IF($T160="الرسالة 3",$L160,$M160+'الإعدادات والقوائم'!$B$8)))</f>
        <v/>
      </c>
      <c r="V160" s="13">
        <f>IF($A160="","",IF($Q160="طلب عدم المراسلة","لا تراسله",IF($Q160&lt;&gt;"","مغلق",IF($N160&lt;&gt;"","تم الرد",IF($T160="الرسالة 1","للإرسال",IF($T160="","غير منقطع",IF($T160="إغلاق",IF(TODAY()&gt;=$U160,"أغلق الآن","بانتظار الموعد"),IF($U160&lt;TODAY(),"متأخرة",IF($U160=TODAY(),"مستحقة اليوم","بانتظار الموعد")))))))))</f>
        <v/>
      </c>
      <c r="W160" s="14" t="n"/>
    </row>
    <row r="161">
      <c r="A161" s="4" t="n"/>
      <c r="B161" s="5" t="n"/>
      <c r="C161" s="6" t="n"/>
      <c r="D161" s="7" t="n"/>
      <c r="E161" s="8" t="n"/>
      <c r="F161" s="9" t="n"/>
      <c r="G161" s="10">
        <f>IF($E161="","",TODAY()-MAX($E161,N($R161)))</f>
        <v/>
      </c>
      <c r="H161" s="11">
        <f>IF(OR($D161="",$G161=""),"",IF($G161&gt;=$D161*'الإعدادات والقوائم'!$B$5,"منقطع","ليس بعد"))</f>
        <v/>
      </c>
      <c r="I161" s="8" t="n"/>
      <c r="J161" s="12">
        <f>IF($I161="","",WORKDAY($I161+'الإعدادات والقوائم'!$B$6-1,1))</f>
        <v/>
      </c>
      <c r="K161" s="8" t="n"/>
      <c r="L161" s="12">
        <f>IF($I161="","",WORKDAY($I161+'الإعدادات والقوائم'!$B$7-1,1))</f>
        <v/>
      </c>
      <c r="M161" s="8" t="n"/>
      <c r="N161" s="8" t="n"/>
      <c r="O161" s="11">
        <f>IF(OR($N161="",$I161=""),"",IF(AND($M161&lt;&gt;"",$M161&lt;=$N161),"الرسالة 3",IF(AND($K161&lt;&gt;"",$K161&lt;=$N161),"الرسالة 2","الرسالة 1")))</f>
        <v/>
      </c>
      <c r="P161" s="5" t="n"/>
      <c r="Q161" s="5" t="n"/>
      <c r="R161" s="8" t="n"/>
      <c r="S161" s="9" t="n"/>
      <c r="T161" s="11">
        <f>IF(OR($A161="",$N161&lt;&gt;"",$Q161&lt;&gt;""),"",IF($I161="",IF($H161="منقطع","الرسالة 1",""),IF($K161="","الرسالة 2",IF($M161="","الرسالة 3","إغلاق"))))</f>
        <v/>
      </c>
      <c r="U161" s="12">
        <f>IF(OR($T161="",$T161="الرسالة 1"),"",IF($T161="الرسالة 2",$J161,IF($T161="الرسالة 3",$L161,$M161+'الإعدادات والقوائم'!$B$8)))</f>
        <v/>
      </c>
      <c r="V161" s="13">
        <f>IF($A161="","",IF($Q161="طلب عدم المراسلة","لا تراسله",IF($Q161&lt;&gt;"","مغلق",IF($N161&lt;&gt;"","تم الرد",IF($T161="الرسالة 1","للإرسال",IF($T161="","غير منقطع",IF($T161="إغلاق",IF(TODAY()&gt;=$U161,"أغلق الآن","بانتظار الموعد"),IF($U161&lt;TODAY(),"متأخرة",IF($U161=TODAY(),"مستحقة اليوم","بانتظار الموعد")))))))))</f>
        <v/>
      </c>
      <c r="W161" s="14" t="n"/>
    </row>
    <row r="162">
      <c r="A162" s="4" t="n"/>
      <c r="B162" s="5" t="n"/>
      <c r="C162" s="6" t="n"/>
      <c r="D162" s="7" t="n"/>
      <c r="E162" s="8" t="n"/>
      <c r="F162" s="9" t="n"/>
      <c r="G162" s="10">
        <f>IF($E162="","",TODAY()-MAX($E162,N($R162)))</f>
        <v/>
      </c>
      <c r="H162" s="11">
        <f>IF(OR($D162="",$G162=""),"",IF($G162&gt;=$D162*'الإعدادات والقوائم'!$B$5,"منقطع","ليس بعد"))</f>
        <v/>
      </c>
      <c r="I162" s="8" t="n"/>
      <c r="J162" s="12">
        <f>IF($I162="","",WORKDAY($I162+'الإعدادات والقوائم'!$B$6-1,1))</f>
        <v/>
      </c>
      <c r="K162" s="8" t="n"/>
      <c r="L162" s="12">
        <f>IF($I162="","",WORKDAY($I162+'الإعدادات والقوائم'!$B$7-1,1))</f>
        <v/>
      </c>
      <c r="M162" s="8" t="n"/>
      <c r="N162" s="8" t="n"/>
      <c r="O162" s="11">
        <f>IF(OR($N162="",$I162=""),"",IF(AND($M162&lt;&gt;"",$M162&lt;=$N162),"الرسالة 3",IF(AND($K162&lt;&gt;"",$K162&lt;=$N162),"الرسالة 2","الرسالة 1")))</f>
        <v/>
      </c>
      <c r="P162" s="5" t="n"/>
      <c r="Q162" s="5" t="n"/>
      <c r="R162" s="8" t="n"/>
      <c r="S162" s="9" t="n"/>
      <c r="T162" s="11">
        <f>IF(OR($A162="",$N162&lt;&gt;"",$Q162&lt;&gt;""),"",IF($I162="",IF($H162="منقطع","الرسالة 1",""),IF($K162="","الرسالة 2",IF($M162="","الرسالة 3","إغلاق"))))</f>
        <v/>
      </c>
      <c r="U162" s="12">
        <f>IF(OR($T162="",$T162="الرسالة 1"),"",IF($T162="الرسالة 2",$J162,IF($T162="الرسالة 3",$L162,$M162+'الإعدادات والقوائم'!$B$8)))</f>
        <v/>
      </c>
      <c r="V162" s="13">
        <f>IF($A162="","",IF($Q162="طلب عدم المراسلة","لا تراسله",IF($Q162&lt;&gt;"","مغلق",IF($N162&lt;&gt;"","تم الرد",IF($T162="الرسالة 1","للإرسال",IF($T162="","غير منقطع",IF($T162="إغلاق",IF(TODAY()&gt;=$U162,"أغلق الآن","بانتظار الموعد"),IF($U162&lt;TODAY(),"متأخرة",IF($U162=TODAY(),"مستحقة اليوم","بانتظار الموعد")))))))))</f>
        <v/>
      </c>
      <c r="W162" s="14" t="n"/>
    </row>
    <row r="163">
      <c r="A163" s="4" t="n"/>
      <c r="B163" s="5" t="n"/>
      <c r="C163" s="6" t="n"/>
      <c r="D163" s="7" t="n"/>
      <c r="E163" s="8" t="n"/>
      <c r="F163" s="9" t="n"/>
      <c r="G163" s="10">
        <f>IF($E163="","",TODAY()-MAX($E163,N($R163)))</f>
        <v/>
      </c>
      <c r="H163" s="11">
        <f>IF(OR($D163="",$G163=""),"",IF($G163&gt;=$D163*'الإعدادات والقوائم'!$B$5,"منقطع","ليس بعد"))</f>
        <v/>
      </c>
      <c r="I163" s="8" t="n"/>
      <c r="J163" s="12">
        <f>IF($I163="","",WORKDAY($I163+'الإعدادات والقوائم'!$B$6-1,1))</f>
        <v/>
      </c>
      <c r="K163" s="8" t="n"/>
      <c r="L163" s="12">
        <f>IF($I163="","",WORKDAY($I163+'الإعدادات والقوائم'!$B$7-1,1))</f>
        <v/>
      </c>
      <c r="M163" s="8" t="n"/>
      <c r="N163" s="8" t="n"/>
      <c r="O163" s="11">
        <f>IF(OR($N163="",$I163=""),"",IF(AND($M163&lt;&gt;"",$M163&lt;=$N163),"الرسالة 3",IF(AND($K163&lt;&gt;"",$K163&lt;=$N163),"الرسالة 2","الرسالة 1")))</f>
        <v/>
      </c>
      <c r="P163" s="5" t="n"/>
      <c r="Q163" s="5" t="n"/>
      <c r="R163" s="8" t="n"/>
      <c r="S163" s="9" t="n"/>
      <c r="T163" s="11">
        <f>IF(OR($A163="",$N163&lt;&gt;"",$Q163&lt;&gt;""),"",IF($I163="",IF($H163="منقطع","الرسالة 1",""),IF($K163="","الرسالة 2",IF($M163="","الرسالة 3","إغلاق"))))</f>
        <v/>
      </c>
      <c r="U163" s="12">
        <f>IF(OR($T163="",$T163="الرسالة 1"),"",IF($T163="الرسالة 2",$J163,IF($T163="الرسالة 3",$L163,$M163+'الإعدادات والقوائم'!$B$8)))</f>
        <v/>
      </c>
      <c r="V163" s="13">
        <f>IF($A163="","",IF($Q163="طلب عدم المراسلة","لا تراسله",IF($Q163&lt;&gt;"","مغلق",IF($N163&lt;&gt;"","تم الرد",IF($T163="الرسالة 1","للإرسال",IF($T163="","غير منقطع",IF($T163="إغلاق",IF(TODAY()&gt;=$U163,"أغلق الآن","بانتظار الموعد"),IF($U163&lt;TODAY(),"متأخرة",IF($U163=TODAY(),"مستحقة اليوم","بانتظار الموعد")))))))))</f>
        <v/>
      </c>
      <c r="W163" s="14" t="n"/>
    </row>
    <row r="164">
      <c r="A164" s="4" t="n"/>
      <c r="B164" s="5" t="n"/>
      <c r="C164" s="6" t="n"/>
      <c r="D164" s="7" t="n"/>
      <c r="E164" s="8" t="n"/>
      <c r="F164" s="9" t="n"/>
      <c r="G164" s="10">
        <f>IF($E164="","",TODAY()-MAX($E164,N($R164)))</f>
        <v/>
      </c>
      <c r="H164" s="11">
        <f>IF(OR($D164="",$G164=""),"",IF($G164&gt;=$D164*'الإعدادات والقوائم'!$B$5,"منقطع","ليس بعد"))</f>
        <v/>
      </c>
      <c r="I164" s="8" t="n"/>
      <c r="J164" s="12">
        <f>IF($I164="","",WORKDAY($I164+'الإعدادات والقوائم'!$B$6-1,1))</f>
        <v/>
      </c>
      <c r="K164" s="8" t="n"/>
      <c r="L164" s="12">
        <f>IF($I164="","",WORKDAY($I164+'الإعدادات والقوائم'!$B$7-1,1))</f>
        <v/>
      </c>
      <c r="M164" s="8" t="n"/>
      <c r="N164" s="8" t="n"/>
      <c r="O164" s="11">
        <f>IF(OR($N164="",$I164=""),"",IF(AND($M164&lt;&gt;"",$M164&lt;=$N164),"الرسالة 3",IF(AND($K164&lt;&gt;"",$K164&lt;=$N164),"الرسالة 2","الرسالة 1")))</f>
        <v/>
      </c>
      <c r="P164" s="5" t="n"/>
      <c r="Q164" s="5" t="n"/>
      <c r="R164" s="8" t="n"/>
      <c r="S164" s="9" t="n"/>
      <c r="T164" s="11">
        <f>IF(OR($A164="",$N164&lt;&gt;"",$Q164&lt;&gt;""),"",IF($I164="",IF($H164="منقطع","الرسالة 1",""),IF($K164="","الرسالة 2",IF($M164="","الرسالة 3","إغلاق"))))</f>
        <v/>
      </c>
      <c r="U164" s="12">
        <f>IF(OR($T164="",$T164="الرسالة 1"),"",IF($T164="الرسالة 2",$J164,IF($T164="الرسالة 3",$L164,$M164+'الإعدادات والقوائم'!$B$8)))</f>
        <v/>
      </c>
      <c r="V164" s="13">
        <f>IF($A164="","",IF($Q164="طلب عدم المراسلة","لا تراسله",IF($Q164&lt;&gt;"","مغلق",IF($N164&lt;&gt;"","تم الرد",IF($T164="الرسالة 1","للإرسال",IF($T164="","غير منقطع",IF($T164="إغلاق",IF(TODAY()&gt;=$U164,"أغلق الآن","بانتظار الموعد"),IF($U164&lt;TODAY(),"متأخرة",IF($U164=TODAY(),"مستحقة اليوم","بانتظار الموعد")))))))))</f>
        <v/>
      </c>
      <c r="W164" s="14" t="n"/>
    </row>
    <row r="165">
      <c r="A165" s="4" t="n"/>
      <c r="B165" s="5" t="n"/>
      <c r="C165" s="6" t="n"/>
      <c r="D165" s="7" t="n"/>
      <c r="E165" s="8" t="n"/>
      <c r="F165" s="9" t="n"/>
      <c r="G165" s="10">
        <f>IF($E165="","",TODAY()-MAX($E165,N($R165)))</f>
        <v/>
      </c>
      <c r="H165" s="11">
        <f>IF(OR($D165="",$G165=""),"",IF($G165&gt;=$D165*'الإعدادات والقوائم'!$B$5,"منقطع","ليس بعد"))</f>
        <v/>
      </c>
      <c r="I165" s="8" t="n"/>
      <c r="J165" s="12">
        <f>IF($I165="","",WORKDAY($I165+'الإعدادات والقوائم'!$B$6-1,1))</f>
        <v/>
      </c>
      <c r="K165" s="8" t="n"/>
      <c r="L165" s="12">
        <f>IF($I165="","",WORKDAY($I165+'الإعدادات والقوائم'!$B$7-1,1))</f>
        <v/>
      </c>
      <c r="M165" s="8" t="n"/>
      <c r="N165" s="8" t="n"/>
      <c r="O165" s="11">
        <f>IF(OR($N165="",$I165=""),"",IF(AND($M165&lt;&gt;"",$M165&lt;=$N165),"الرسالة 3",IF(AND($K165&lt;&gt;"",$K165&lt;=$N165),"الرسالة 2","الرسالة 1")))</f>
        <v/>
      </c>
      <c r="P165" s="5" t="n"/>
      <c r="Q165" s="5" t="n"/>
      <c r="R165" s="8" t="n"/>
      <c r="S165" s="9" t="n"/>
      <c r="T165" s="11">
        <f>IF(OR($A165="",$N165&lt;&gt;"",$Q165&lt;&gt;""),"",IF($I165="",IF($H165="منقطع","الرسالة 1",""),IF($K165="","الرسالة 2",IF($M165="","الرسالة 3","إغلاق"))))</f>
        <v/>
      </c>
      <c r="U165" s="12">
        <f>IF(OR($T165="",$T165="الرسالة 1"),"",IF($T165="الرسالة 2",$J165,IF($T165="الرسالة 3",$L165,$M165+'الإعدادات والقوائم'!$B$8)))</f>
        <v/>
      </c>
      <c r="V165" s="13">
        <f>IF($A165="","",IF($Q165="طلب عدم المراسلة","لا تراسله",IF($Q165&lt;&gt;"","مغلق",IF($N165&lt;&gt;"","تم الرد",IF($T165="الرسالة 1","للإرسال",IF($T165="","غير منقطع",IF($T165="إغلاق",IF(TODAY()&gt;=$U165,"أغلق الآن","بانتظار الموعد"),IF($U165&lt;TODAY(),"متأخرة",IF($U165=TODAY(),"مستحقة اليوم","بانتظار الموعد")))))))))</f>
        <v/>
      </c>
      <c r="W165" s="14" t="n"/>
    </row>
    <row r="166">
      <c r="A166" s="4" t="n"/>
      <c r="B166" s="5" t="n"/>
      <c r="C166" s="6" t="n"/>
      <c r="D166" s="7" t="n"/>
      <c r="E166" s="8" t="n"/>
      <c r="F166" s="9" t="n"/>
      <c r="G166" s="10">
        <f>IF($E166="","",TODAY()-MAX($E166,N($R166)))</f>
        <v/>
      </c>
      <c r="H166" s="11">
        <f>IF(OR($D166="",$G166=""),"",IF($G166&gt;=$D166*'الإعدادات والقوائم'!$B$5,"منقطع","ليس بعد"))</f>
        <v/>
      </c>
      <c r="I166" s="8" t="n"/>
      <c r="J166" s="12">
        <f>IF($I166="","",WORKDAY($I166+'الإعدادات والقوائم'!$B$6-1,1))</f>
        <v/>
      </c>
      <c r="K166" s="8" t="n"/>
      <c r="L166" s="12">
        <f>IF($I166="","",WORKDAY($I166+'الإعدادات والقوائم'!$B$7-1,1))</f>
        <v/>
      </c>
      <c r="M166" s="8" t="n"/>
      <c r="N166" s="8" t="n"/>
      <c r="O166" s="11">
        <f>IF(OR($N166="",$I166=""),"",IF(AND($M166&lt;&gt;"",$M166&lt;=$N166),"الرسالة 3",IF(AND($K166&lt;&gt;"",$K166&lt;=$N166),"الرسالة 2","الرسالة 1")))</f>
        <v/>
      </c>
      <c r="P166" s="5" t="n"/>
      <c r="Q166" s="5" t="n"/>
      <c r="R166" s="8" t="n"/>
      <c r="S166" s="9" t="n"/>
      <c r="T166" s="11">
        <f>IF(OR($A166="",$N166&lt;&gt;"",$Q166&lt;&gt;""),"",IF($I166="",IF($H166="منقطع","الرسالة 1",""),IF($K166="","الرسالة 2",IF($M166="","الرسالة 3","إغلاق"))))</f>
        <v/>
      </c>
      <c r="U166" s="12">
        <f>IF(OR($T166="",$T166="الرسالة 1"),"",IF($T166="الرسالة 2",$J166,IF($T166="الرسالة 3",$L166,$M166+'الإعدادات والقوائم'!$B$8)))</f>
        <v/>
      </c>
      <c r="V166" s="13">
        <f>IF($A166="","",IF($Q166="طلب عدم المراسلة","لا تراسله",IF($Q166&lt;&gt;"","مغلق",IF($N166&lt;&gt;"","تم الرد",IF($T166="الرسالة 1","للإرسال",IF($T166="","غير منقطع",IF($T166="إغلاق",IF(TODAY()&gt;=$U166,"أغلق الآن","بانتظار الموعد"),IF($U166&lt;TODAY(),"متأخرة",IF($U166=TODAY(),"مستحقة اليوم","بانتظار الموعد")))))))))</f>
        <v/>
      </c>
      <c r="W166" s="14" t="n"/>
    </row>
    <row r="167">
      <c r="A167" s="4" t="n"/>
      <c r="B167" s="5" t="n"/>
      <c r="C167" s="6" t="n"/>
      <c r="D167" s="7" t="n"/>
      <c r="E167" s="8" t="n"/>
      <c r="F167" s="9" t="n"/>
      <c r="G167" s="10">
        <f>IF($E167="","",TODAY()-MAX($E167,N($R167)))</f>
        <v/>
      </c>
      <c r="H167" s="11">
        <f>IF(OR($D167="",$G167=""),"",IF($G167&gt;=$D167*'الإعدادات والقوائم'!$B$5,"منقطع","ليس بعد"))</f>
        <v/>
      </c>
      <c r="I167" s="8" t="n"/>
      <c r="J167" s="12">
        <f>IF($I167="","",WORKDAY($I167+'الإعدادات والقوائم'!$B$6-1,1))</f>
        <v/>
      </c>
      <c r="K167" s="8" t="n"/>
      <c r="L167" s="12">
        <f>IF($I167="","",WORKDAY($I167+'الإعدادات والقوائم'!$B$7-1,1))</f>
        <v/>
      </c>
      <c r="M167" s="8" t="n"/>
      <c r="N167" s="8" t="n"/>
      <c r="O167" s="11">
        <f>IF(OR($N167="",$I167=""),"",IF(AND($M167&lt;&gt;"",$M167&lt;=$N167),"الرسالة 3",IF(AND($K167&lt;&gt;"",$K167&lt;=$N167),"الرسالة 2","الرسالة 1")))</f>
        <v/>
      </c>
      <c r="P167" s="5" t="n"/>
      <c r="Q167" s="5" t="n"/>
      <c r="R167" s="8" t="n"/>
      <c r="S167" s="9" t="n"/>
      <c r="T167" s="11">
        <f>IF(OR($A167="",$N167&lt;&gt;"",$Q167&lt;&gt;""),"",IF($I167="",IF($H167="منقطع","الرسالة 1",""),IF($K167="","الرسالة 2",IF($M167="","الرسالة 3","إغلاق"))))</f>
        <v/>
      </c>
      <c r="U167" s="12">
        <f>IF(OR($T167="",$T167="الرسالة 1"),"",IF($T167="الرسالة 2",$J167,IF($T167="الرسالة 3",$L167,$M167+'الإعدادات والقوائم'!$B$8)))</f>
        <v/>
      </c>
      <c r="V167" s="13">
        <f>IF($A167="","",IF($Q167="طلب عدم المراسلة","لا تراسله",IF($Q167&lt;&gt;"","مغلق",IF($N167&lt;&gt;"","تم الرد",IF($T167="الرسالة 1","للإرسال",IF($T167="","غير منقطع",IF($T167="إغلاق",IF(TODAY()&gt;=$U167,"أغلق الآن","بانتظار الموعد"),IF($U167&lt;TODAY(),"متأخرة",IF($U167=TODAY(),"مستحقة اليوم","بانتظار الموعد")))))))))</f>
        <v/>
      </c>
      <c r="W167" s="14" t="n"/>
    </row>
    <row r="168">
      <c r="A168" s="4" t="n"/>
      <c r="B168" s="5" t="n"/>
      <c r="C168" s="6" t="n"/>
      <c r="D168" s="7" t="n"/>
      <c r="E168" s="8" t="n"/>
      <c r="F168" s="9" t="n"/>
      <c r="G168" s="10">
        <f>IF($E168="","",TODAY()-MAX($E168,N($R168)))</f>
        <v/>
      </c>
      <c r="H168" s="11">
        <f>IF(OR($D168="",$G168=""),"",IF($G168&gt;=$D168*'الإعدادات والقوائم'!$B$5,"منقطع","ليس بعد"))</f>
        <v/>
      </c>
      <c r="I168" s="8" t="n"/>
      <c r="J168" s="12">
        <f>IF($I168="","",WORKDAY($I168+'الإعدادات والقوائم'!$B$6-1,1))</f>
        <v/>
      </c>
      <c r="K168" s="8" t="n"/>
      <c r="L168" s="12">
        <f>IF($I168="","",WORKDAY($I168+'الإعدادات والقوائم'!$B$7-1,1))</f>
        <v/>
      </c>
      <c r="M168" s="8" t="n"/>
      <c r="N168" s="8" t="n"/>
      <c r="O168" s="11">
        <f>IF(OR($N168="",$I168=""),"",IF(AND($M168&lt;&gt;"",$M168&lt;=$N168),"الرسالة 3",IF(AND($K168&lt;&gt;"",$K168&lt;=$N168),"الرسالة 2","الرسالة 1")))</f>
        <v/>
      </c>
      <c r="P168" s="5" t="n"/>
      <c r="Q168" s="5" t="n"/>
      <c r="R168" s="8" t="n"/>
      <c r="S168" s="9" t="n"/>
      <c r="T168" s="11">
        <f>IF(OR($A168="",$N168&lt;&gt;"",$Q168&lt;&gt;""),"",IF($I168="",IF($H168="منقطع","الرسالة 1",""),IF($K168="","الرسالة 2",IF($M168="","الرسالة 3","إغلاق"))))</f>
        <v/>
      </c>
      <c r="U168" s="12">
        <f>IF(OR($T168="",$T168="الرسالة 1"),"",IF($T168="الرسالة 2",$J168,IF($T168="الرسالة 3",$L168,$M168+'الإعدادات والقوائم'!$B$8)))</f>
        <v/>
      </c>
      <c r="V168" s="13">
        <f>IF($A168="","",IF($Q168="طلب عدم المراسلة","لا تراسله",IF($Q168&lt;&gt;"","مغلق",IF($N168&lt;&gt;"","تم الرد",IF($T168="الرسالة 1","للإرسال",IF($T168="","غير منقطع",IF($T168="إغلاق",IF(TODAY()&gt;=$U168,"أغلق الآن","بانتظار الموعد"),IF($U168&lt;TODAY(),"متأخرة",IF($U168=TODAY(),"مستحقة اليوم","بانتظار الموعد")))))))))</f>
        <v/>
      </c>
      <c r="W168" s="14" t="n"/>
    </row>
    <row r="169">
      <c r="A169" s="4" t="n"/>
      <c r="B169" s="5" t="n"/>
      <c r="C169" s="6" t="n"/>
      <c r="D169" s="7" t="n"/>
      <c r="E169" s="8" t="n"/>
      <c r="F169" s="9" t="n"/>
      <c r="G169" s="10">
        <f>IF($E169="","",TODAY()-MAX($E169,N($R169)))</f>
        <v/>
      </c>
      <c r="H169" s="11">
        <f>IF(OR($D169="",$G169=""),"",IF($G169&gt;=$D169*'الإعدادات والقوائم'!$B$5,"منقطع","ليس بعد"))</f>
        <v/>
      </c>
      <c r="I169" s="8" t="n"/>
      <c r="J169" s="12">
        <f>IF($I169="","",WORKDAY($I169+'الإعدادات والقوائم'!$B$6-1,1))</f>
        <v/>
      </c>
      <c r="K169" s="8" t="n"/>
      <c r="L169" s="12">
        <f>IF($I169="","",WORKDAY($I169+'الإعدادات والقوائم'!$B$7-1,1))</f>
        <v/>
      </c>
      <c r="M169" s="8" t="n"/>
      <c r="N169" s="8" t="n"/>
      <c r="O169" s="11">
        <f>IF(OR($N169="",$I169=""),"",IF(AND($M169&lt;&gt;"",$M169&lt;=$N169),"الرسالة 3",IF(AND($K169&lt;&gt;"",$K169&lt;=$N169),"الرسالة 2","الرسالة 1")))</f>
        <v/>
      </c>
      <c r="P169" s="5" t="n"/>
      <c r="Q169" s="5" t="n"/>
      <c r="R169" s="8" t="n"/>
      <c r="S169" s="9" t="n"/>
      <c r="T169" s="11">
        <f>IF(OR($A169="",$N169&lt;&gt;"",$Q169&lt;&gt;""),"",IF($I169="",IF($H169="منقطع","الرسالة 1",""),IF($K169="","الرسالة 2",IF($M169="","الرسالة 3","إغلاق"))))</f>
        <v/>
      </c>
      <c r="U169" s="12">
        <f>IF(OR($T169="",$T169="الرسالة 1"),"",IF($T169="الرسالة 2",$J169,IF($T169="الرسالة 3",$L169,$M169+'الإعدادات والقوائم'!$B$8)))</f>
        <v/>
      </c>
      <c r="V169" s="13">
        <f>IF($A169="","",IF($Q169="طلب عدم المراسلة","لا تراسله",IF($Q169&lt;&gt;"","مغلق",IF($N169&lt;&gt;"","تم الرد",IF($T169="الرسالة 1","للإرسال",IF($T169="","غير منقطع",IF($T169="إغلاق",IF(TODAY()&gt;=$U169,"أغلق الآن","بانتظار الموعد"),IF($U169&lt;TODAY(),"متأخرة",IF($U169=TODAY(),"مستحقة اليوم","بانتظار الموعد")))))))))</f>
        <v/>
      </c>
      <c r="W169" s="14" t="n"/>
    </row>
    <row r="170">
      <c r="A170" s="4" t="n"/>
      <c r="B170" s="5" t="n"/>
      <c r="C170" s="6" t="n"/>
      <c r="D170" s="7" t="n"/>
      <c r="E170" s="8" t="n"/>
      <c r="F170" s="9" t="n"/>
      <c r="G170" s="10">
        <f>IF($E170="","",TODAY()-MAX($E170,N($R170)))</f>
        <v/>
      </c>
      <c r="H170" s="11">
        <f>IF(OR($D170="",$G170=""),"",IF($G170&gt;=$D170*'الإعدادات والقوائم'!$B$5,"منقطع","ليس بعد"))</f>
        <v/>
      </c>
      <c r="I170" s="8" t="n"/>
      <c r="J170" s="12">
        <f>IF($I170="","",WORKDAY($I170+'الإعدادات والقوائم'!$B$6-1,1))</f>
        <v/>
      </c>
      <c r="K170" s="8" t="n"/>
      <c r="L170" s="12">
        <f>IF($I170="","",WORKDAY($I170+'الإعدادات والقوائم'!$B$7-1,1))</f>
        <v/>
      </c>
      <c r="M170" s="8" t="n"/>
      <c r="N170" s="8" t="n"/>
      <c r="O170" s="11">
        <f>IF(OR($N170="",$I170=""),"",IF(AND($M170&lt;&gt;"",$M170&lt;=$N170),"الرسالة 3",IF(AND($K170&lt;&gt;"",$K170&lt;=$N170),"الرسالة 2","الرسالة 1")))</f>
        <v/>
      </c>
      <c r="P170" s="5" t="n"/>
      <c r="Q170" s="5" t="n"/>
      <c r="R170" s="8" t="n"/>
      <c r="S170" s="9" t="n"/>
      <c r="T170" s="11">
        <f>IF(OR($A170="",$N170&lt;&gt;"",$Q170&lt;&gt;""),"",IF($I170="",IF($H170="منقطع","الرسالة 1",""),IF($K170="","الرسالة 2",IF($M170="","الرسالة 3","إغلاق"))))</f>
        <v/>
      </c>
      <c r="U170" s="12">
        <f>IF(OR($T170="",$T170="الرسالة 1"),"",IF($T170="الرسالة 2",$J170,IF($T170="الرسالة 3",$L170,$M170+'الإعدادات والقوائم'!$B$8)))</f>
        <v/>
      </c>
      <c r="V170" s="13">
        <f>IF($A170="","",IF($Q170="طلب عدم المراسلة","لا تراسله",IF($Q170&lt;&gt;"","مغلق",IF($N170&lt;&gt;"","تم الرد",IF($T170="الرسالة 1","للإرسال",IF($T170="","غير منقطع",IF($T170="إغلاق",IF(TODAY()&gt;=$U170,"أغلق الآن","بانتظار الموعد"),IF($U170&lt;TODAY(),"متأخرة",IF($U170=TODAY(),"مستحقة اليوم","بانتظار الموعد")))))))))</f>
        <v/>
      </c>
      <c r="W170" s="14" t="n"/>
    </row>
    <row r="171">
      <c r="A171" s="4" t="n"/>
      <c r="B171" s="5" t="n"/>
      <c r="C171" s="6" t="n"/>
      <c r="D171" s="7" t="n"/>
      <c r="E171" s="8" t="n"/>
      <c r="F171" s="9" t="n"/>
      <c r="G171" s="10">
        <f>IF($E171="","",TODAY()-MAX($E171,N($R171)))</f>
        <v/>
      </c>
      <c r="H171" s="11">
        <f>IF(OR($D171="",$G171=""),"",IF($G171&gt;=$D171*'الإعدادات والقوائم'!$B$5,"منقطع","ليس بعد"))</f>
        <v/>
      </c>
      <c r="I171" s="8" t="n"/>
      <c r="J171" s="12">
        <f>IF($I171="","",WORKDAY($I171+'الإعدادات والقوائم'!$B$6-1,1))</f>
        <v/>
      </c>
      <c r="K171" s="8" t="n"/>
      <c r="L171" s="12">
        <f>IF($I171="","",WORKDAY($I171+'الإعدادات والقوائم'!$B$7-1,1))</f>
        <v/>
      </c>
      <c r="M171" s="8" t="n"/>
      <c r="N171" s="8" t="n"/>
      <c r="O171" s="11">
        <f>IF(OR($N171="",$I171=""),"",IF(AND($M171&lt;&gt;"",$M171&lt;=$N171),"الرسالة 3",IF(AND($K171&lt;&gt;"",$K171&lt;=$N171),"الرسالة 2","الرسالة 1")))</f>
        <v/>
      </c>
      <c r="P171" s="5" t="n"/>
      <c r="Q171" s="5" t="n"/>
      <c r="R171" s="8" t="n"/>
      <c r="S171" s="9" t="n"/>
      <c r="T171" s="11">
        <f>IF(OR($A171="",$N171&lt;&gt;"",$Q171&lt;&gt;""),"",IF($I171="",IF($H171="منقطع","الرسالة 1",""),IF($K171="","الرسالة 2",IF($M171="","الرسالة 3","إغلاق"))))</f>
        <v/>
      </c>
      <c r="U171" s="12">
        <f>IF(OR($T171="",$T171="الرسالة 1"),"",IF($T171="الرسالة 2",$J171,IF($T171="الرسالة 3",$L171,$M171+'الإعدادات والقوائم'!$B$8)))</f>
        <v/>
      </c>
      <c r="V171" s="13">
        <f>IF($A171="","",IF($Q171="طلب عدم المراسلة","لا تراسله",IF($Q171&lt;&gt;"","مغلق",IF($N171&lt;&gt;"","تم الرد",IF($T171="الرسالة 1","للإرسال",IF($T171="","غير منقطع",IF($T171="إغلاق",IF(TODAY()&gt;=$U171,"أغلق الآن","بانتظار الموعد"),IF($U171&lt;TODAY(),"متأخرة",IF($U171=TODAY(),"مستحقة اليوم","بانتظار الموعد")))))))))</f>
        <v/>
      </c>
      <c r="W171" s="14" t="n"/>
    </row>
    <row r="172">
      <c r="A172" s="4" t="n"/>
      <c r="B172" s="5" t="n"/>
      <c r="C172" s="6" t="n"/>
      <c r="D172" s="7" t="n"/>
      <c r="E172" s="8" t="n"/>
      <c r="F172" s="9" t="n"/>
      <c r="G172" s="10">
        <f>IF($E172="","",TODAY()-MAX($E172,N($R172)))</f>
        <v/>
      </c>
      <c r="H172" s="11">
        <f>IF(OR($D172="",$G172=""),"",IF($G172&gt;=$D172*'الإعدادات والقوائم'!$B$5,"منقطع","ليس بعد"))</f>
        <v/>
      </c>
      <c r="I172" s="8" t="n"/>
      <c r="J172" s="12">
        <f>IF($I172="","",WORKDAY($I172+'الإعدادات والقوائم'!$B$6-1,1))</f>
        <v/>
      </c>
      <c r="K172" s="8" t="n"/>
      <c r="L172" s="12">
        <f>IF($I172="","",WORKDAY($I172+'الإعدادات والقوائم'!$B$7-1,1))</f>
        <v/>
      </c>
      <c r="M172" s="8" t="n"/>
      <c r="N172" s="8" t="n"/>
      <c r="O172" s="11">
        <f>IF(OR($N172="",$I172=""),"",IF(AND($M172&lt;&gt;"",$M172&lt;=$N172),"الرسالة 3",IF(AND($K172&lt;&gt;"",$K172&lt;=$N172),"الرسالة 2","الرسالة 1")))</f>
        <v/>
      </c>
      <c r="P172" s="5" t="n"/>
      <c r="Q172" s="5" t="n"/>
      <c r="R172" s="8" t="n"/>
      <c r="S172" s="9" t="n"/>
      <c r="T172" s="11">
        <f>IF(OR($A172="",$N172&lt;&gt;"",$Q172&lt;&gt;""),"",IF($I172="",IF($H172="منقطع","الرسالة 1",""),IF($K172="","الرسالة 2",IF($M172="","الرسالة 3","إغلاق"))))</f>
        <v/>
      </c>
      <c r="U172" s="12">
        <f>IF(OR($T172="",$T172="الرسالة 1"),"",IF($T172="الرسالة 2",$J172,IF($T172="الرسالة 3",$L172,$M172+'الإعدادات والقوائم'!$B$8)))</f>
        <v/>
      </c>
      <c r="V172" s="13">
        <f>IF($A172="","",IF($Q172="طلب عدم المراسلة","لا تراسله",IF($Q172&lt;&gt;"","مغلق",IF($N172&lt;&gt;"","تم الرد",IF($T172="الرسالة 1","للإرسال",IF($T172="","غير منقطع",IF($T172="إغلاق",IF(TODAY()&gt;=$U172,"أغلق الآن","بانتظار الموعد"),IF($U172&lt;TODAY(),"متأخرة",IF($U172=TODAY(),"مستحقة اليوم","بانتظار الموعد")))))))))</f>
        <v/>
      </c>
      <c r="W172" s="14" t="n"/>
    </row>
    <row r="173">
      <c r="A173" s="4" t="n"/>
      <c r="B173" s="5" t="n"/>
      <c r="C173" s="6" t="n"/>
      <c r="D173" s="7" t="n"/>
      <c r="E173" s="8" t="n"/>
      <c r="F173" s="9" t="n"/>
      <c r="G173" s="10">
        <f>IF($E173="","",TODAY()-MAX($E173,N($R173)))</f>
        <v/>
      </c>
      <c r="H173" s="11">
        <f>IF(OR($D173="",$G173=""),"",IF($G173&gt;=$D173*'الإعدادات والقوائم'!$B$5,"منقطع","ليس بعد"))</f>
        <v/>
      </c>
      <c r="I173" s="8" t="n"/>
      <c r="J173" s="12">
        <f>IF($I173="","",WORKDAY($I173+'الإعدادات والقوائم'!$B$6-1,1))</f>
        <v/>
      </c>
      <c r="K173" s="8" t="n"/>
      <c r="L173" s="12">
        <f>IF($I173="","",WORKDAY($I173+'الإعدادات والقوائم'!$B$7-1,1))</f>
        <v/>
      </c>
      <c r="M173" s="8" t="n"/>
      <c r="N173" s="8" t="n"/>
      <c r="O173" s="11">
        <f>IF(OR($N173="",$I173=""),"",IF(AND($M173&lt;&gt;"",$M173&lt;=$N173),"الرسالة 3",IF(AND($K173&lt;&gt;"",$K173&lt;=$N173),"الرسالة 2","الرسالة 1")))</f>
        <v/>
      </c>
      <c r="P173" s="5" t="n"/>
      <c r="Q173" s="5" t="n"/>
      <c r="R173" s="8" t="n"/>
      <c r="S173" s="9" t="n"/>
      <c r="T173" s="11">
        <f>IF(OR($A173="",$N173&lt;&gt;"",$Q173&lt;&gt;""),"",IF($I173="",IF($H173="منقطع","الرسالة 1",""),IF($K173="","الرسالة 2",IF($M173="","الرسالة 3","إغلاق"))))</f>
        <v/>
      </c>
      <c r="U173" s="12">
        <f>IF(OR($T173="",$T173="الرسالة 1"),"",IF($T173="الرسالة 2",$J173,IF($T173="الرسالة 3",$L173,$M173+'الإعدادات والقوائم'!$B$8)))</f>
        <v/>
      </c>
      <c r="V173" s="13">
        <f>IF($A173="","",IF($Q173="طلب عدم المراسلة","لا تراسله",IF($Q173&lt;&gt;"","مغلق",IF($N173&lt;&gt;"","تم الرد",IF($T173="الرسالة 1","للإرسال",IF($T173="","غير منقطع",IF($T173="إغلاق",IF(TODAY()&gt;=$U173,"أغلق الآن","بانتظار الموعد"),IF($U173&lt;TODAY(),"متأخرة",IF($U173=TODAY(),"مستحقة اليوم","بانتظار الموعد")))))))))</f>
        <v/>
      </c>
      <c r="W173" s="14" t="n"/>
    </row>
    <row r="174">
      <c r="A174" s="4" t="n"/>
      <c r="B174" s="5" t="n"/>
      <c r="C174" s="6" t="n"/>
      <c r="D174" s="7" t="n"/>
      <c r="E174" s="8" t="n"/>
      <c r="F174" s="9" t="n"/>
      <c r="G174" s="10">
        <f>IF($E174="","",TODAY()-MAX($E174,N($R174)))</f>
        <v/>
      </c>
      <c r="H174" s="11">
        <f>IF(OR($D174="",$G174=""),"",IF($G174&gt;=$D174*'الإعدادات والقوائم'!$B$5,"منقطع","ليس بعد"))</f>
        <v/>
      </c>
      <c r="I174" s="8" t="n"/>
      <c r="J174" s="12">
        <f>IF($I174="","",WORKDAY($I174+'الإعدادات والقوائم'!$B$6-1,1))</f>
        <v/>
      </c>
      <c r="K174" s="8" t="n"/>
      <c r="L174" s="12">
        <f>IF($I174="","",WORKDAY($I174+'الإعدادات والقوائم'!$B$7-1,1))</f>
        <v/>
      </c>
      <c r="M174" s="8" t="n"/>
      <c r="N174" s="8" t="n"/>
      <c r="O174" s="11">
        <f>IF(OR($N174="",$I174=""),"",IF(AND($M174&lt;&gt;"",$M174&lt;=$N174),"الرسالة 3",IF(AND($K174&lt;&gt;"",$K174&lt;=$N174),"الرسالة 2","الرسالة 1")))</f>
        <v/>
      </c>
      <c r="P174" s="5" t="n"/>
      <c r="Q174" s="5" t="n"/>
      <c r="R174" s="8" t="n"/>
      <c r="S174" s="9" t="n"/>
      <c r="T174" s="11">
        <f>IF(OR($A174="",$N174&lt;&gt;"",$Q174&lt;&gt;""),"",IF($I174="",IF($H174="منقطع","الرسالة 1",""),IF($K174="","الرسالة 2",IF($M174="","الرسالة 3","إغلاق"))))</f>
        <v/>
      </c>
      <c r="U174" s="12">
        <f>IF(OR($T174="",$T174="الرسالة 1"),"",IF($T174="الرسالة 2",$J174,IF($T174="الرسالة 3",$L174,$M174+'الإعدادات والقوائم'!$B$8)))</f>
        <v/>
      </c>
      <c r="V174" s="13">
        <f>IF($A174="","",IF($Q174="طلب عدم المراسلة","لا تراسله",IF($Q174&lt;&gt;"","مغلق",IF($N174&lt;&gt;"","تم الرد",IF($T174="الرسالة 1","للإرسال",IF($T174="","غير منقطع",IF($T174="إغلاق",IF(TODAY()&gt;=$U174,"أغلق الآن","بانتظار الموعد"),IF($U174&lt;TODAY(),"متأخرة",IF($U174=TODAY(),"مستحقة اليوم","بانتظار الموعد")))))))))</f>
        <v/>
      </c>
      <c r="W174" s="14" t="n"/>
    </row>
    <row r="175">
      <c r="A175" s="4" t="n"/>
      <c r="B175" s="5" t="n"/>
      <c r="C175" s="6" t="n"/>
      <c r="D175" s="7" t="n"/>
      <c r="E175" s="8" t="n"/>
      <c r="F175" s="9" t="n"/>
      <c r="G175" s="10">
        <f>IF($E175="","",TODAY()-MAX($E175,N($R175)))</f>
        <v/>
      </c>
      <c r="H175" s="11">
        <f>IF(OR($D175="",$G175=""),"",IF($G175&gt;=$D175*'الإعدادات والقوائم'!$B$5,"منقطع","ليس بعد"))</f>
        <v/>
      </c>
      <c r="I175" s="8" t="n"/>
      <c r="J175" s="12">
        <f>IF($I175="","",WORKDAY($I175+'الإعدادات والقوائم'!$B$6-1,1))</f>
        <v/>
      </c>
      <c r="K175" s="8" t="n"/>
      <c r="L175" s="12">
        <f>IF($I175="","",WORKDAY($I175+'الإعدادات والقوائم'!$B$7-1,1))</f>
        <v/>
      </c>
      <c r="M175" s="8" t="n"/>
      <c r="N175" s="8" t="n"/>
      <c r="O175" s="11">
        <f>IF(OR($N175="",$I175=""),"",IF(AND($M175&lt;&gt;"",$M175&lt;=$N175),"الرسالة 3",IF(AND($K175&lt;&gt;"",$K175&lt;=$N175),"الرسالة 2","الرسالة 1")))</f>
        <v/>
      </c>
      <c r="P175" s="5" t="n"/>
      <c r="Q175" s="5" t="n"/>
      <c r="R175" s="8" t="n"/>
      <c r="S175" s="9" t="n"/>
      <c r="T175" s="11">
        <f>IF(OR($A175="",$N175&lt;&gt;"",$Q175&lt;&gt;""),"",IF($I175="",IF($H175="منقطع","الرسالة 1",""),IF($K175="","الرسالة 2",IF($M175="","الرسالة 3","إغلاق"))))</f>
        <v/>
      </c>
      <c r="U175" s="12">
        <f>IF(OR($T175="",$T175="الرسالة 1"),"",IF($T175="الرسالة 2",$J175,IF($T175="الرسالة 3",$L175,$M175+'الإعدادات والقوائم'!$B$8)))</f>
        <v/>
      </c>
      <c r="V175" s="13">
        <f>IF($A175="","",IF($Q175="طلب عدم المراسلة","لا تراسله",IF($Q175&lt;&gt;"","مغلق",IF($N175&lt;&gt;"","تم الرد",IF($T175="الرسالة 1","للإرسال",IF($T175="","غير منقطع",IF($T175="إغلاق",IF(TODAY()&gt;=$U175,"أغلق الآن","بانتظار الموعد"),IF($U175&lt;TODAY(),"متأخرة",IF($U175=TODAY(),"مستحقة اليوم","بانتظار الموعد")))))))))</f>
        <v/>
      </c>
      <c r="W175" s="14" t="n"/>
    </row>
    <row r="176">
      <c r="A176" s="4" t="n"/>
      <c r="B176" s="5" t="n"/>
      <c r="C176" s="6" t="n"/>
      <c r="D176" s="7" t="n"/>
      <c r="E176" s="8" t="n"/>
      <c r="F176" s="9" t="n"/>
      <c r="G176" s="10">
        <f>IF($E176="","",TODAY()-MAX($E176,N($R176)))</f>
        <v/>
      </c>
      <c r="H176" s="11">
        <f>IF(OR($D176="",$G176=""),"",IF($G176&gt;=$D176*'الإعدادات والقوائم'!$B$5,"منقطع","ليس بعد"))</f>
        <v/>
      </c>
      <c r="I176" s="8" t="n"/>
      <c r="J176" s="12">
        <f>IF($I176="","",WORKDAY($I176+'الإعدادات والقوائم'!$B$6-1,1))</f>
        <v/>
      </c>
      <c r="K176" s="8" t="n"/>
      <c r="L176" s="12">
        <f>IF($I176="","",WORKDAY($I176+'الإعدادات والقوائم'!$B$7-1,1))</f>
        <v/>
      </c>
      <c r="M176" s="8" t="n"/>
      <c r="N176" s="8" t="n"/>
      <c r="O176" s="11">
        <f>IF(OR($N176="",$I176=""),"",IF(AND($M176&lt;&gt;"",$M176&lt;=$N176),"الرسالة 3",IF(AND($K176&lt;&gt;"",$K176&lt;=$N176),"الرسالة 2","الرسالة 1")))</f>
        <v/>
      </c>
      <c r="P176" s="5" t="n"/>
      <c r="Q176" s="5" t="n"/>
      <c r="R176" s="8" t="n"/>
      <c r="S176" s="9" t="n"/>
      <c r="T176" s="11">
        <f>IF(OR($A176="",$N176&lt;&gt;"",$Q176&lt;&gt;""),"",IF($I176="",IF($H176="منقطع","الرسالة 1",""),IF($K176="","الرسالة 2",IF($M176="","الرسالة 3","إغلاق"))))</f>
        <v/>
      </c>
      <c r="U176" s="12">
        <f>IF(OR($T176="",$T176="الرسالة 1"),"",IF($T176="الرسالة 2",$J176,IF($T176="الرسالة 3",$L176,$M176+'الإعدادات والقوائم'!$B$8)))</f>
        <v/>
      </c>
      <c r="V176" s="13">
        <f>IF($A176="","",IF($Q176="طلب عدم المراسلة","لا تراسله",IF($Q176&lt;&gt;"","مغلق",IF($N176&lt;&gt;"","تم الرد",IF($T176="الرسالة 1","للإرسال",IF($T176="","غير منقطع",IF($T176="إغلاق",IF(TODAY()&gt;=$U176,"أغلق الآن","بانتظار الموعد"),IF($U176&lt;TODAY(),"متأخرة",IF($U176=TODAY(),"مستحقة اليوم","بانتظار الموعد")))))))))</f>
        <v/>
      </c>
      <c r="W176" s="14" t="n"/>
    </row>
    <row r="177">
      <c r="A177" s="4" t="n"/>
      <c r="B177" s="5" t="n"/>
      <c r="C177" s="6" t="n"/>
      <c r="D177" s="7" t="n"/>
      <c r="E177" s="8" t="n"/>
      <c r="F177" s="9" t="n"/>
      <c r="G177" s="10">
        <f>IF($E177="","",TODAY()-MAX($E177,N($R177)))</f>
        <v/>
      </c>
      <c r="H177" s="11">
        <f>IF(OR($D177="",$G177=""),"",IF($G177&gt;=$D177*'الإعدادات والقوائم'!$B$5,"منقطع","ليس بعد"))</f>
        <v/>
      </c>
      <c r="I177" s="8" t="n"/>
      <c r="J177" s="12">
        <f>IF($I177="","",WORKDAY($I177+'الإعدادات والقوائم'!$B$6-1,1))</f>
        <v/>
      </c>
      <c r="K177" s="8" t="n"/>
      <c r="L177" s="12">
        <f>IF($I177="","",WORKDAY($I177+'الإعدادات والقوائم'!$B$7-1,1))</f>
        <v/>
      </c>
      <c r="M177" s="8" t="n"/>
      <c r="N177" s="8" t="n"/>
      <c r="O177" s="11">
        <f>IF(OR($N177="",$I177=""),"",IF(AND($M177&lt;&gt;"",$M177&lt;=$N177),"الرسالة 3",IF(AND($K177&lt;&gt;"",$K177&lt;=$N177),"الرسالة 2","الرسالة 1")))</f>
        <v/>
      </c>
      <c r="P177" s="5" t="n"/>
      <c r="Q177" s="5" t="n"/>
      <c r="R177" s="8" t="n"/>
      <c r="S177" s="9" t="n"/>
      <c r="T177" s="11">
        <f>IF(OR($A177="",$N177&lt;&gt;"",$Q177&lt;&gt;""),"",IF($I177="",IF($H177="منقطع","الرسالة 1",""),IF($K177="","الرسالة 2",IF($M177="","الرسالة 3","إغلاق"))))</f>
        <v/>
      </c>
      <c r="U177" s="12">
        <f>IF(OR($T177="",$T177="الرسالة 1"),"",IF($T177="الرسالة 2",$J177,IF($T177="الرسالة 3",$L177,$M177+'الإعدادات والقوائم'!$B$8)))</f>
        <v/>
      </c>
      <c r="V177" s="13">
        <f>IF($A177="","",IF($Q177="طلب عدم المراسلة","لا تراسله",IF($Q177&lt;&gt;"","مغلق",IF($N177&lt;&gt;"","تم الرد",IF($T177="الرسالة 1","للإرسال",IF($T177="","غير منقطع",IF($T177="إغلاق",IF(TODAY()&gt;=$U177,"أغلق الآن","بانتظار الموعد"),IF($U177&lt;TODAY(),"متأخرة",IF($U177=TODAY(),"مستحقة اليوم","بانتظار الموعد")))))))))</f>
        <v/>
      </c>
      <c r="W177" s="14" t="n"/>
    </row>
    <row r="178">
      <c r="A178" s="4" t="n"/>
      <c r="B178" s="5" t="n"/>
      <c r="C178" s="6" t="n"/>
      <c r="D178" s="7" t="n"/>
      <c r="E178" s="8" t="n"/>
      <c r="F178" s="9" t="n"/>
      <c r="G178" s="10">
        <f>IF($E178="","",TODAY()-MAX($E178,N($R178)))</f>
        <v/>
      </c>
      <c r="H178" s="11">
        <f>IF(OR($D178="",$G178=""),"",IF($G178&gt;=$D178*'الإعدادات والقوائم'!$B$5,"منقطع","ليس بعد"))</f>
        <v/>
      </c>
      <c r="I178" s="8" t="n"/>
      <c r="J178" s="12">
        <f>IF($I178="","",WORKDAY($I178+'الإعدادات والقوائم'!$B$6-1,1))</f>
        <v/>
      </c>
      <c r="K178" s="8" t="n"/>
      <c r="L178" s="12">
        <f>IF($I178="","",WORKDAY($I178+'الإعدادات والقوائم'!$B$7-1,1))</f>
        <v/>
      </c>
      <c r="M178" s="8" t="n"/>
      <c r="N178" s="8" t="n"/>
      <c r="O178" s="11">
        <f>IF(OR($N178="",$I178=""),"",IF(AND($M178&lt;&gt;"",$M178&lt;=$N178),"الرسالة 3",IF(AND($K178&lt;&gt;"",$K178&lt;=$N178),"الرسالة 2","الرسالة 1")))</f>
        <v/>
      </c>
      <c r="P178" s="5" t="n"/>
      <c r="Q178" s="5" t="n"/>
      <c r="R178" s="8" t="n"/>
      <c r="S178" s="9" t="n"/>
      <c r="T178" s="11">
        <f>IF(OR($A178="",$N178&lt;&gt;"",$Q178&lt;&gt;""),"",IF($I178="",IF($H178="منقطع","الرسالة 1",""),IF($K178="","الرسالة 2",IF($M178="","الرسالة 3","إغلاق"))))</f>
        <v/>
      </c>
      <c r="U178" s="12">
        <f>IF(OR($T178="",$T178="الرسالة 1"),"",IF($T178="الرسالة 2",$J178,IF($T178="الرسالة 3",$L178,$M178+'الإعدادات والقوائم'!$B$8)))</f>
        <v/>
      </c>
      <c r="V178" s="13">
        <f>IF($A178="","",IF($Q178="طلب عدم المراسلة","لا تراسله",IF($Q178&lt;&gt;"","مغلق",IF($N178&lt;&gt;"","تم الرد",IF($T178="الرسالة 1","للإرسال",IF($T178="","غير منقطع",IF($T178="إغلاق",IF(TODAY()&gt;=$U178,"أغلق الآن","بانتظار الموعد"),IF($U178&lt;TODAY(),"متأخرة",IF($U178=TODAY(),"مستحقة اليوم","بانتظار الموعد")))))))))</f>
        <v/>
      </c>
      <c r="W178" s="14" t="n"/>
    </row>
    <row r="179">
      <c r="A179" s="4" t="n"/>
      <c r="B179" s="5" t="n"/>
      <c r="C179" s="6" t="n"/>
      <c r="D179" s="7" t="n"/>
      <c r="E179" s="8" t="n"/>
      <c r="F179" s="9" t="n"/>
      <c r="G179" s="10">
        <f>IF($E179="","",TODAY()-MAX($E179,N($R179)))</f>
        <v/>
      </c>
      <c r="H179" s="11">
        <f>IF(OR($D179="",$G179=""),"",IF($G179&gt;=$D179*'الإعدادات والقوائم'!$B$5,"منقطع","ليس بعد"))</f>
        <v/>
      </c>
      <c r="I179" s="8" t="n"/>
      <c r="J179" s="12">
        <f>IF($I179="","",WORKDAY($I179+'الإعدادات والقوائم'!$B$6-1,1))</f>
        <v/>
      </c>
      <c r="K179" s="8" t="n"/>
      <c r="L179" s="12">
        <f>IF($I179="","",WORKDAY($I179+'الإعدادات والقوائم'!$B$7-1,1))</f>
        <v/>
      </c>
      <c r="M179" s="8" t="n"/>
      <c r="N179" s="8" t="n"/>
      <c r="O179" s="11">
        <f>IF(OR($N179="",$I179=""),"",IF(AND($M179&lt;&gt;"",$M179&lt;=$N179),"الرسالة 3",IF(AND($K179&lt;&gt;"",$K179&lt;=$N179),"الرسالة 2","الرسالة 1")))</f>
        <v/>
      </c>
      <c r="P179" s="5" t="n"/>
      <c r="Q179" s="5" t="n"/>
      <c r="R179" s="8" t="n"/>
      <c r="S179" s="9" t="n"/>
      <c r="T179" s="11">
        <f>IF(OR($A179="",$N179&lt;&gt;"",$Q179&lt;&gt;""),"",IF($I179="",IF($H179="منقطع","الرسالة 1",""),IF($K179="","الرسالة 2",IF($M179="","الرسالة 3","إغلاق"))))</f>
        <v/>
      </c>
      <c r="U179" s="12">
        <f>IF(OR($T179="",$T179="الرسالة 1"),"",IF($T179="الرسالة 2",$J179,IF($T179="الرسالة 3",$L179,$M179+'الإعدادات والقوائم'!$B$8)))</f>
        <v/>
      </c>
      <c r="V179" s="13">
        <f>IF($A179="","",IF($Q179="طلب عدم المراسلة","لا تراسله",IF($Q179&lt;&gt;"","مغلق",IF($N179&lt;&gt;"","تم الرد",IF($T179="الرسالة 1","للإرسال",IF($T179="","غير منقطع",IF($T179="إغلاق",IF(TODAY()&gt;=$U179,"أغلق الآن","بانتظار الموعد"),IF($U179&lt;TODAY(),"متأخرة",IF($U179=TODAY(),"مستحقة اليوم","بانتظار الموعد")))))))))</f>
        <v/>
      </c>
      <c r="W179" s="14" t="n"/>
    </row>
    <row r="180">
      <c r="A180" s="4" t="n"/>
      <c r="B180" s="5" t="n"/>
      <c r="C180" s="6" t="n"/>
      <c r="D180" s="7" t="n"/>
      <c r="E180" s="8" t="n"/>
      <c r="F180" s="9" t="n"/>
      <c r="G180" s="10">
        <f>IF($E180="","",TODAY()-MAX($E180,N($R180)))</f>
        <v/>
      </c>
      <c r="H180" s="11">
        <f>IF(OR($D180="",$G180=""),"",IF($G180&gt;=$D180*'الإعدادات والقوائم'!$B$5,"منقطع","ليس بعد"))</f>
        <v/>
      </c>
      <c r="I180" s="8" t="n"/>
      <c r="J180" s="12">
        <f>IF($I180="","",WORKDAY($I180+'الإعدادات والقوائم'!$B$6-1,1))</f>
        <v/>
      </c>
      <c r="K180" s="8" t="n"/>
      <c r="L180" s="12">
        <f>IF($I180="","",WORKDAY($I180+'الإعدادات والقوائم'!$B$7-1,1))</f>
        <v/>
      </c>
      <c r="M180" s="8" t="n"/>
      <c r="N180" s="8" t="n"/>
      <c r="O180" s="11">
        <f>IF(OR($N180="",$I180=""),"",IF(AND($M180&lt;&gt;"",$M180&lt;=$N180),"الرسالة 3",IF(AND($K180&lt;&gt;"",$K180&lt;=$N180),"الرسالة 2","الرسالة 1")))</f>
        <v/>
      </c>
      <c r="P180" s="5" t="n"/>
      <c r="Q180" s="5" t="n"/>
      <c r="R180" s="8" t="n"/>
      <c r="S180" s="9" t="n"/>
      <c r="T180" s="11">
        <f>IF(OR($A180="",$N180&lt;&gt;"",$Q180&lt;&gt;""),"",IF($I180="",IF($H180="منقطع","الرسالة 1",""),IF($K180="","الرسالة 2",IF($M180="","الرسالة 3","إغلاق"))))</f>
        <v/>
      </c>
      <c r="U180" s="12">
        <f>IF(OR($T180="",$T180="الرسالة 1"),"",IF($T180="الرسالة 2",$J180,IF($T180="الرسالة 3",$L180,$M180+'الإعدادات والقوائم'!$B$8)))</f>
        <v/>
      </c>
      <c r="V180" s="13">
        <f>IF($A180="","",IF($Q180="طلب عدم المراسلة","لا تراسله",IF($Q180&lt;&gt;"","مغلق",IF($N180&lt;&gt;"","تم الرد",IF($T180="الرسالة 1","للإرسال",IF($T180="","غير منقطع",IF($T180="إغلاق",IF(TODAY()&gt;=$U180,"أغلق الآن","بانتظار الموعد"),IF($U180&lt;TODAY(),"متأخرة",IF($U180=TODAY(),"مستحقة اليوم","بانتظار الموعد")))))))))</f>
        <v/>
      </c>
      <c r="W180" s="14" t="n"/>
    </row>
    <row r="181">
      <c r="A181" s="4" t="n"/>
      <c r="B181" s="5" t="n"/>
      <c r="C181" s="6" t="n"/>
      <c r="D181" s="7" t="n"/>
      <c r="E181" s="8" t="n"/>
      <c r="F181" s="9" t="n"/>
      <c r="G181" s="10">
        <f>IF($E181="","",TODAY()-MAX($E181,N($R181)))</f>
        <v/>
      </c>
      <c r="H181" s="11">
        <f>IF(OR($D181="",$G181=""),"",IF($G181&gt;=$D181*'الإعدادات والقوائم'!$B$5,"منقطع","ليس بعد"))</f>
        <v/>
      </c>
      <c r="I181" s="8" t="n"/>
      <c r="J181" s="12">
        <f>IF($I181="","",WORKDAY($I181+'الإعدادات والقوائم'!$B$6-1,1))</f>
        <v/>
      </c>
      <c r="K181" s="8" t="n"/>
      <c r="L181" s="12">
        <f>IF($I181="","",WORKDAY($I181+'الإعدادات والقوائم'!$B$7-1,1))</f>
        <v/>
      </c>
      <c r="M181" s="8" t="n"/>
      <c r="N181" s="8" t="n"/>
      <c r="O181" s="11">
        <f>IF(OR($N181="",$I181=""),"",IF(AND($M181&lt;&gt;"",$M181&lt;=$N181),"الرسالة 3",IF(AND($K181&lt;&gt;"",$K181&lt;=$N181),"الرسالة 2","الرسالة 1")))</f>
        <v/>
      </c>
      <c r="P181" s="5" t="n"/>
      <c r="Q181" s="5" t="n"/>
      <c r="R181" s="8" t="n"/>
      <c r="S181" s="9" t="n"/>
      <c r="T181" s="11">
        <f>IF(OR($A181="",$N181&lt;&gt;"",$Q181&lt;&gt;""),"",IF($I181="",IF($H181="منقطع","الرسالة 1",""),IF($K181="","الرسالة 2",IF($M181="","الرسالة 3","إغلاق"))))</f>
        <v/>
      </c>
      <c r="U181" s="12">
        <f>IF(OR($T181="",$T181="الرسالة 1"),"",IF($T181="الرسالة 2",$J181,IF($T181="الرسالة 3",$L181,$M181+'الإعدادات والقوائم'!$B$8)))</f>
        <v/>
      </c>
      <c r="V181" s="13">
        <f>IF($A181="","",IF($Q181="طلب عدم المراسلة","لا تراسله",IF($Q181&lt;&gt;"","مغلق",IF($N181&lt;&gt;"","تم الرد",IF($T181="الرسالة 1","للإرسال",IF($T181="","غير منقطع",IF($T181="إغلاق",IF(TODAY()&gt;=$U181,"أغلق الآن","بانتظار الموعد"),IF($U181&lt;TODAY(),"متأخرة",IF($U181=TODAY(),"مستحقة اليوم","بانتظار الموعد")))))))))</f>
        <v/>
      </c>
      <c r="W181" s="14" t="n"/>
    </row>
    <row r="182">
      <c r="A182" s="4" t="n"/>
      <c r="B182" s="5" t="n"/>
      <c r="C182" s="6" t="n"/>
      <c r="D182" s="7" t="n"/>
      <c r="E182" s="8" t="n"/>
      <c r="F182" s="9" t="n"/>
      <c r="G182" s="10">
        <f>IF($E182="","",TODAY()-MAX($E182,N($R182)))</f>
        <v/>
      </c>
      <c r="H182" s="11">
        <f>IF(OR($D182="",$G182=""),"",IF($G182&gt;=$D182*'الإعدادات والقوائم'!$B$5,"منقطع","ليس بعد"))</f>
        <v/>
      </c>
      <c r="I182" s="8" t="n"/>
      <c r="J182" s="12">
        <f>IF($I182="","",WORKDAY($I182+'الإعدادات والقوائم'!$B$6-1,1))</f>
        <v/>
      </c>
      <c r="K182" s="8" t="n"/>
      <c r="L182" s="12">
        <f>IF($I182="","",WORKDAY($I182+'الإعدادات والقوائم'!$B$7-1,1))</f>
        <v/>
      </c>
      <c r="M182" s="8" t="n"/>
      <c r="N182" s="8" t="n"/>
      <c r="O182" s="11">
        <f>IF(OR($N182="",$I182=""),"",IF(AND($M182&lt;&gt;"",$M182&lt;=$N182),"الرسالة 3",IF(AND($K182&lt;&gt;"",$K182&lt;=$N182),"الرسالة 2","الرسالة 1")))</f>
        <v/>
      </c>
      <c r="P182" s="5" t="n"/>
      <c r="Q182" s="5" t="n"/>
      <c r="R182" s="8" t="n"/>
      <c r="S182" s="9" t="n"/>
      <c r="T182" s="11">
        <f>IF(OR($A182="",$N182&lt;&gt;"",$Q182&lt;&gt;""),"",IF($I182="",IF($H182="منقطع","الرسالة 1",""),IF($K182="","الرسالة 2",IF($M182="","الرسالة 3","إغلاق"))))</f>
        <v/>
      </c>
      <c r="U182" s="12">
        <f>IF(OR($T182="",$T182="الرسالة 1"),"",IF($T182="الرسالة 2",$J182,IF($T182="الرسالة 3",$L182,$M182+'الإعدادات والقوائم'!$B$8)))</f>
        <v/>
      </c>
      <c r="V182" s="13">
        <f>IF($A182="","",IF($Q182="طلب عدم المراسلة","لا تراسله",IF($Q182&lt;&gt;"","مغلق",IF($N182&lt;&gt;"","تم الرد",IF($T182="الرسالة 1","للإرسال",IF($T182="","غير منقطع",IF($T182="إغلاق",IF(TODAY()&gt;=$U182,"أغلق الآن","بانتظار الموعد"),IF($U182&lt;TODAY(),"متأخرة",IF($U182=TODAY(),"مستحقة اليوم","بانتظار الموعد")))))))))</f>
        <v/>
      </c>
      <c r="W182" s="14" t="n"/>
    </row>
    <row r="183">
      <c r="A183" s="4" t="n"/>
      <c r="B183" s="5" t="n"/>
      <c r="C183" s="6" t="n"/>
      <c r="D183" s="7" t="n"/>
      <c r="E183" s="8" t="n"/>
      <c r="F183" s="9" t="n"/>
      <c r="G183" s="10">
        <f>IF($E183="","",TODAY()-MAX($E183,N($R183)))</f>
        <v/>
      </c>
      <c r="H183" s="11">
        <f>IF(OR($D183="",$G183=""),"",IF($G183&gt;=$D183*'الإعدادات والقوائم'!$B$5,"منقطع","ليس بعد"))</f>
        <v/>
      </c>
      <c r="I183" s="8" t="n"/>
      <c r="J183" s="12">
        <f>IF($I183="","",WORKDAY($I183+'الإعدادات والقوائم'!$B$6-1,1))</f>
        <v/>
      </c>
      <c r="K183" s="8" t="n"/>
      <c r="L183" s="12">
        <f>IF($I183="","",WORKDAY($I183+'الإعدادات والقوائم'!$B$7-1,1))</f>
        <v/>
      </c>
      <c r="M183" s="8" t="n"/>
      <c r="N183" s="8" t="n"/>
      <c r="O183" s="11">
        <f>IF(OR($N183="",$I183=""),"",IF(AND($M183&lt;&gt;"",$M183&lt;=$N183),"الرسالة 3",IF(AND($K183&lt;&gt;"",$K183&lt;=$N183),"الرسالة 2","الرسالة 1")))</f>
        <v/>
      </c>
      <c r="P183" s="5" t="n"/>
      <c r="Q183" s="5" t="n"/>
      <c r="R183" s="8" t="n"/>
      <c r="S183" s="9" t="n"/>
      <c r="T183" s="11">
        <f>IF(OR($A183="",$N183&lt;&gt;"",$Q183&lt;&gt;""),"",IF($I183="",IF($H183="منقطع","الرسالة 1",""),IF($K183="","الرسالة 2",IF($M183="","الرسالة 3","إغلاق"))))</f>
        <v/>
      </c>
      <c r="U183" s="12">
        <f>IF(OR($T183="",$T183="الرسالة 1"),"",IF($T183="الرسالة 2",$J183,IF($T183="الرسالة 3",$L183,$M183+'الإعدادات والقوائم'!$B$8)))</f>
        <v/>
      </c>
      <c r="V183" s="13">
        <f>IF($A183="","",IF($Q183="طلب عدم المراسلة","لا تراسله",IF($Q183&lt;&gt;"","مغلق",IF($N183&lt;&gt;"","تم الرد",IF($T183="الرسالة 1","للإرسال",IF($T183="","غير منقطع",IF($T183="إغلاق",IF(TODAY()&gt;=$U183,"أغلق الآن","بانتظار الموعد"),IF($U183&lt;TODAY(),"متأخرة",IF($U183=TODAY(),"مستحقة اليوم","بانتظار الموعد")))))))))</f>
        <v/>
      </c>
      <c r="W183" s="14" t="n"/>
    </row>
    <row r="184">
      <c r="A184" s="4" t="n"/>
      <c r="B184" s="5" t="n"/>
      <c r="C184" s="6" t="n"/>
      <c r="D184" s="7" t="n"/>
      <c r="E184" s="8" t="n"/>
      <c r="F184" s="9" t="n"/>
      <c r="G184" s="10">
        <f>IF($E184="","",TODAY()-MAX($E184,N($R184)))</f>
        <v/>
      </c>
      <c r="H184" s="11">
        <f>IF(OR($D184="",$G184=""),"",IF($G184&gt;=$D184*'الإعدادات والقوائم'!$B$5,"منقطع","ليس بعد"))</f>
        <v/>
      </c>
      <c r="I184" s="8" t="n"/>
      <c r="J184" s="12">
        <f>IF($I184="","",WORKDAY($I184+'الإعدادات والقوائم'!$B$6-1,1))</f>
        <v/>
      </c>
      <c r="K184" s="8" t="n"/>
      <c r="L184" s="12">
        <f>IF($I184="","",WORKDAY($I184+'الإعدادات والقوائم'!$B$7-1,1))</f>
        <v/>
      </c>
      <c r="M184" s="8" t="n"/>
      <c r="N184" s="8" t="n"/>
      <c r="O184" s="11">
        <f>IF(OR($N184="",$I184=""),"",IF(AND($M184&lt;&gt;"",$M184&lt;=$N184),"الرسالة 3",IF(AND($K184&lt;&gt;"",$K184&lt;=$N184),"الرسالة 2","الرسالة 1")))</f>
        <v/>
      </c>
      <c r="P184" s="5" t="n"/>
      <c r="Q184" s="5" t="n"/>
      <c r="R184" s="8" t="n"/>
      <c r="S184" s="9" t="n"/>
      <c r="T184" s="11">
        <f>IF(OR($A184="",$N184&lt;&gt;"",$Q184&lt;&gt;""),"",IF($I184="",IF($H184="منقطع","الرسالة 1",""),IF($K184="","الرسالة 2",IF($M184="","الرسالة 3","إغلاق"))))</f>
        <v/>
      </c>
      <c r="U184" s="12">
        <f>IF(OR($T184="",$T184="الرسالة 1"),"",IF($T184="الرسالة 2",$J184,IF($T184="الرسالة 3",$L184,$M184+'الإعدادات والقوائم'!$B$8)))</f>
        <v/>
      </c>
      <c r="V184" s="13">
        <f>IF($A184="","",IF($Q184="طلب عدم المراسلة","لا تراسله",IF($Q184&lt;&gt;"","مغلق",IF($N184&lt;&gt;"","تم الرد",IF($T184="الرسالة 1","للإرسال",IF($T184="","غير منقطع",IF($T184="إغلاق",IF(TODAY()&gt;=$U184,"أغلق الآن","بانتظار الموعد"),IF($U184&lt;TODAY(),"متأخرة",IF($U184=TODAY(),"مستحقة اليوم","بانتظار الموعد")))))))))</f>
        <v/>
      </c>
      <c r="W184" s="14" t="n"/>
    </row>
    <row r="185">
      <c r="A185" s="4" t="n"/>
      <c r="B185" s="5" t="n"/>
      <c r="C185" s="6" t="n"/>
      <c r="D185" s="7" t="n"/>
      <c r="E185" s="8" t="n"/>
      <c r="F185" s="9" t="n"/>
      <c r="G185" s="10">
        <f>IF($E185="","",TODAY()-MAX($E185,N($R185)))</f>
        <v/>
      </c>
      <c r="H185" s="11">
        <f>IF(OR($D185="",$G185=""),"",IF($G185&gt;=$D185*'الإعدادات والقوائم'!$B$5,"منقطع","ليس بعد"))</f>
        <v/>
      </c>
      <c r="I185" s="8" t="n"/>
      <c r="J185" s="12">
        <f>IF($I185="","",WORKDAY($I185+'الإعدادات والقوائم'!$B$6-1,1))</f>
        <v/>
      </c>
      <c r="K185" s="8" t="n"/>
      <c r="L185" s="12">
        <f>IF($I185="","",WORKDAY($I185+'الإعدادات والقوائم'!$B$7-1,1))</f>
        <v/>
      </c>
      <c r="M185" s="8" t="n"/>
      <c r="N185" s="8" t="n"/>
      <c r="O185" s="11">
        <f>IF(OR($N185="",$I185=""),"",IF(AND($M185&lt;&gt;"",$M185&lt;=$N185),"الرسالة 3",IF(AND($K185&lt;&gt;"",$K185&lt;=$N185),"الرسالة 2","الرسالة 1")))</f>
        <v/>
      </c>
      <c r="P185" s="5" t="n"/>
      <c r="Q185" s="5" t="n"/>
      <c r="R185" s="8" t="n"/>
      <c r="S185" s="9" t="n"/>
      <c r="T185" s="11">
        <f>IF(OR($A185="",$N185&lt;&gt;"",$Q185&lt;&gt;""),"",IF($I185="",IF($H185="منقطع","الرسالة 1",""),IF($K185="","الرسالة 2",IF($M185="","الرسالة 3","إغلاق"))))</f>
        <v/>
      </c>
      <c r="U185" s="12">
        <f>IF(OR($T185="",$T185="الرسالة 1"),"",IF($T185="الرسالة 2",$J185,IF($T185="الرسالة 3",$L185,$M185+'الإعدادات والقوائم'!$B$8)))</f>
        <v/>
      </c>
      <c r="V185" s="13">
        <f>IF($A185="","",IF($Q185="طلب عدم المراسلة","لا تراسله",IF($Q185&lt;&gt;"","مغلق",IF($N185&lt;&gt;"","تم الرد",IF($T185="الرسالة 1","للإرسال",IF($T185="","غير منقطع",IF($T185="إغلاق",IF(TODAY()&gt;=$U185,"أغلق الآن","بانتظار الموعد"),IF($U185&lt;TODAY(),"متأخرة",IF($U185=TODAY(),"مستحقة اليوم","بانتظار الموعد")))))))))</f>
        <v/>
      </c>
      <c r="W185" s="14" t="n"/>
    </row>
    <row r="186">
      <c r="A186" s="4" t="n"/>
      <c r="B186" s="5" t="n"/>
      <c r="C186" s="6" t="n"/>
      <c r="D186" s="7" t="n"/>
      <c r="E186" s="8" t="n"/>
      <c r="F186" s="9" t="n"/>
      <c r="G186" s="10">
        <f>IF($E186="","",TODAY()-MAX($E186,N($R186)))</f>
        <v/>
      </c>
      <c r="H186" s="11">
        <f>IF(OR($D186="",$G186=""),"",IF($G186&gt;=$D186*'الإعدادات والقوائم'!$B$5,"منقطع","ليس بعد"))</f>
        <v/>
      </c>
      <c r="I186" s="8" t="n"/>
      <c r="J186" s="12">
        <f>IF($I186="","",WORKDAY($I186+'الإعدادات والقوائم'!$B$6-1,1))</f>
        <v/>
      </c>
      <c r="K186" s="8" t="n"/>
      <c r="L186" s="12">
        <f>IF($I186="","",WORKDAY($I186+'الإعدادات والقوائم'!$B$7-1,1))</f>
        <v/>
      </c>
      <c r="M186" s="8" t="n"/>
      <c r="N186" s="8" t="n"/>
      <c r="O186" s="11">
        <f>IF(OR($N186="",$I186=""),"",IF(AND($M186&lt;&gt;"",$M186&lt;=$N186),"الرسالة 3",IF(AND($K186&lt;&gt;"",$K186&lt;=$N186),"الرسالة 2","الرسالة 1")))</f>
        <v/>
      </c>
      <c r="P186" s="5" t="n"/>
      <c r="Q186" s="5" t="n"/>
      <c r="R186" s="8" t="n"/>
      <c r="S186" s="9" t="n"/>
      <c r="T186" s="11">
        <f>IF(OR($A186="",$N186&lt;&gt;"",$Q186&lt;&gt;""),"",IF($I186="",IF($H186="منقطع","الرسالة 1",""),IF($K186="","الرسالة 2",IF($M186="","الرسالة 3","إغلاق"))))</f>
        <v/>
      </c>
      <c r="U186" s="12">
        <f>IF(OR($T186="",$T186="الرسالة 1"),"",IF($T186="الرسالة 2",$J186,IF($T186="الرسالة 3",$L186,$M186+'الإعدادات والقوائم'!$B$8)))</f>
        <v/>
      </c>
      <c r="V186" s="13">
        <f>IF($A186="","",IF($Q186="طلب عدم المراسلة","لا تراسله",IF($Q186&lt;&gt;"","مغلق",IF($N186&lt;&gt;"","تم الرد",IF($T186="الرسالة 1","للإرسال",IF($T186="","غير منقطع",IF($T186="إغلاق",IF(TODAY()&gt;=$U186,"أغلق الآن","بانتظار الموعد"),IF($U186&lt;TODAY(),"متأخرة",IF($U186=TODAY(),"مستحقة اليوم","بانتظار الموعد")))))))))</f>
        <v/>
      </c>
      <c r="W186" s="14" t="n"/>
    </row>
    <row r="187">
      <c r="A187" s="4" t="n"/>
      <c r="B187" s="5" t="n"/>
      <c r="C187" s="6" t="n"/>
      <c r="D187" s="7" t="n"/>
      <c r="E187" s="8" t="n"/>
      <c r="F187" s="9" t="n"/>
      <c r="G187" s="10">
        <f>IF($E187="","",TODAY()-MAX($E187,N($R187)))</f>
        <v/>
      </c>
      <c r="H187" s="11">
        <f>IF(OR($D187="",$G187=""),"",IF($G187&gt;=$D187*'الإعدادات والقوائم'!$B$5,"منقطع","ليس بعد"))</f>
        <v/>
      </c>
      <c r="I187" s="8" t="n"/>
      <c r="J187" s="12">
        <f>IF($I187="","",WORKDAY($I187+'الإعدادات والقوائم'!$B$6-1,1))</f>
        <v/>
      </c>
      <c r="K187" s="8" t="n"/>
      <c r="L187" s="12">
        <f>IF($I187="","",WORKDAY($I187+'الإعدادات والقوائم'!$B$7-1,1))</f>
        <v/>
      </c>
      <c r="M187" s="8" t="n"/>
      <c r="N187" s="8" t="n"/>
      <c r="O187" s="11">
        <f>IF(OR($N187="",$I187=""),"",IF(AND($M187&lt;&gt;"",$M187&lt;=$N187),"الرسالة 3",IF(AND($K187&lt;&gt;"",$K187&lt;=$N187),"الرسالة 2","الرسالة 1")))</f>
        <v/>
      </c>
      <c r="P187" s="5" t="n"/>
      <c r="Q187" s="5" t="n"/>
      <c r="R187" s="8" t="n"/>
      <c r="S187" s="9" t="n"/>
      <c r="T187" s="11">
        <f>IF(OR($A187="",$N187&lt;&gt;"",$Q187&lt;&gt;""),"",IF($I187="",IF($H187="منقطع","الرسالة 1",""),IF($K187="","الرسالة 2",IF($M187="","الرسالة 3","إغلاق"))))</f>
        <v/>
      </c>
      <c r="U187" s="12">
        <f>IF(OR($T187="",$T187="الرسالة 1"),"",IF($T187="الرسالة 2",$J187,IF($T187="الرسالة 3",$L187,$M187+'الإعدادات والقوائم'!$B$8)))</f>
        <v/>
      </c>
      <c r="V187" s="13">
        <f>IF($A187="","",IF($Q187="طلب عدم المراسلة","لا تراسله",IF($Q187&lt;&gt;"","مغلق",IF($N187&lt;&gt;"","تم الرد",IF($T187="الرسالة 1","للإرسال",IF($T187="","غير منقطع",IF($T187="إغلاق",IF(TODAY()&gt;=$U187,"أغلق الآن","بانتظار الموعد"),IF($U187&lt;TODAY(),"متأخرة",IF($U187=TODAY(),"مستحقة اليوم","بانتظار الموعد")))))))))</f>
        <v/>
      </c>
      <c r="W187" s="14" t="n"/>
    </row>
    <row r="188">
      <c r="A188" s="4" t="n"/>
      <c r="B188" s="5" t="n"/>
      <c r="C188" s="6" t="n"/>
      <c r="D188" s="7" t="n"/>
      <c r="E188" s="8" t="n"/>
      <c r="F188" s="9" t="n"/>
      <c r="G188" s="10">
        <f>IF($E188="","",TODAY()-MAX($E188,N($R188)))</f>
        <v/>
      </c>
      <c r="H188" s="11">
        <f>IF(OR($D188="",$G188=""),"",IF($G188&gt;=$D188*'الإعدادات والقوائم'!$B$5,"منقطع","ليس بعد"))</f>
        <v/>
      </c>
      <c r="I188" s="8" t="n"/>
      <c r="J188" s="12">
        <f>IF($I188="","",WORKDAY($I188+'الإعدادات والقوائم'!$B$6-1,1))</f>
        <v/>
      </c>
      <c r="K188" s="8" t="n"/>
      <c r="L188" s="12">
        <f>IF($I188="","",WORKDAY($I188+'الإعدادات والقوائم'!$B$7-1,1))</f>
        <v/>
      </c>
      <c r="M188" s="8" t="n"/>
      <c r="N188" s="8" t="n"/>
      <c r="O188" s="11">
        <f>IF(OR($N188="",$I188=""),"",IF(AND($M188&lt;&gt;"",$M188&lt;=$N188),"الرسالة 3",IF(AND($K188&lt;&gt;"",$K188&lt;=$N188),"الرسالة 2","الرسالة 1")))</f>
        <v/>
      </c>
      <c r="P188" s="5" t="n"/>
      <c r="Q188" s="5" t="n"/>
      <c r="R188" s="8" t="n"/>
      <c r="S188" s="9" t="n"/>
      <c r="T188" s="11">
        <f>IF(OR($A188="",$N188&lt;&gt;"",$Q188&lt;&gt;""),"",IF($I188="",IF($H188="منقطع","الرسالة 1",""),IF($K188="","الرسالة 2",IF($M188="","الرسالة 3","إغلاق"))))</f>
        <v/>
      </c>
      <c r="U188" s="12">
        <f>IF(OR($T188="",$T188="الرسالة 1"),"",IF($T188="الرسالة 2",$J188,IF($T188="الرسالة 3",$L188,$M188+'الإعدادات والقوائم'!$B$8)))</f>
        <v/>
      </c>
      <c r="V188" s="13">
        <f>IF($A188="","",IF($Q188="طلب عدم المراسلة","لا تراسله",IF($Q188&lt;&gt;"","مغلق",IF($N188&lt;&gt;"","تم الرد",IF($T188="الرسالة 1","للإرسال",IF($T188="","غير منقطع",IF($T188="إغلاق",IF(TODAY()&gt;=$U188,"أغلق الآن","بانتظار الموعد"),IF($U188&lt;TODAY(),"متأخرة",IF($U188=TODAY(),"مستحقة اليوم","بانتظار الموعد")))))))))</f>
        <v/>
      </c>
      <c r="W188" s="14" t="n"/>
    </row>
    <row r="189">
      <c r="A189" s="4" t="n"/>
      <c r="B189" s="5" t="n"/>
      <c r="C189" s="6" t="n"/>
      <c r="D189" s="7" t="n"/>
      <c r="E189" s="8" t="n"/>
      <c r="F189" s="9" t="n"/>
      <c r="G189" s="10">
        <f>IF($E189="","",TODAY()-MAX($E189,N($R189)))</f>
        <v/>
      </c>
      <c r="H189" s="11">
        <f>IF(OR($D189="",$G189=""),"",IF($G189&gt;=$D189*'الإعدادات والقوائم'!$B$5,"منقطع","ليس بعد"))</f>
        <v/>
      </c>
      <c r="I189" s="8" t="n"/>
      <c r="J189" s="12">
        <f>IF($I189="","",WORKDAY($I189+'الإعدادات والقوائم'!$B$6-1,1))</f>
        <v/>
      </c>
      <c r="K189" s="8" t="n"/>
      <c r="L189" s="12">
        <f>IF($I189="","",WORKDAY($I189+'الإعدادات والقوائم'!$B$7-1,1))</f>
        <v/>
      </c>
      <c r="M189" s="8" t="n"/>
      <c r="N189" s="8" t="n"/>
      <c r="O189" s="11">
        <f>IF(OR($N189="",$I189=""),"",IF(AND($M189&lt;&gt;"",$M189&lt;=$N189),"الرسالة 3",IF(AND($K189&lt;&gt;"",$K189&lt;=$N189),"الرسالة 2","الرسالة 1")))</f>
        <v/>
      </c>
      <c r="P189" s="5" t="n"/>
      <c r="Q189" s="5" t="n"/>
      <c r="R189" s="8" t="n"/>
      <c r="S189" s="9" t="n"/>
      <c r="T189" s="11">
        <f>IF(OR($A189="",$N189&lt;&gt;"",$Q189&lt;&gt;""),"",IF($I189="",IF($H189="منقطع","الرسالة 1",""),IF($K189="","الرسالة 2",IF($M189="","الرسالة 3","إغلاق"))))</f>
        <v/>
      </c>
      <c r="U189" s="12">
        <f>IF(OR($T189="",$T189="الرسالة 1"),"",IF($T189="الرسالة 2",$J189,IF($T189="الرسالة 3",$L189,$M189+'الإعدادات والقوائم'!$B$8)))</f>
        <v/>
      </c>
      <c r="V189" s="13">
        <f>IF($A189="","",IF($Q189="طلب عدم المراسلة","لا تراسله",IF($Q189&lt;&gt;"","مغلق",IF($N189&lt;&gt;"","تم الرد",IF($T189="الرسالة 1","للإرسال",IF($T189="","غير منقطع",IF($T189="إغلاق",IF(TODAY()&gt;=$U189,"أغلق الآن","بانتظار الموعد"),IF($U189&lt;TODAY(),"متأخرة",IF($U189=TODAY(),"مستحقة اليوم","بانتظار الموعد")))))))))</f>
        <v/>
      </c>
      <c r="W189" s="14" t="n"/>
    </row>
    <row r="190">
      <c r="A190" s="4" t="n"/>
      <c r="B190" s="5" t="n"/>
      <c r="C190" s="6" t="n"/>
      <c r="D190" s="7" t="n"/>
      <c r="E190" s="8" t="n"/>
      <c r="F190" s="9" t="n"/>
      <c r="G190" s="10">
        <f>IF($E190="","",TODAY()-MAX($E190,N($R190)))</f>
        <v/>
      </c>
      <c r="H190" s="11">
        <f>IF(OR($D190="",$G190=""),"",IF($G190&gt;=$D190*'الإعدادات والقوائم'!$B$5,"منقطع","ليس بعد"))</f>
        <v/>
      </c>
      <c r="I190" s="8" t="n"/>
      <c r="J190" s="12">
        <f>IF($I190="","",WORKDAY($I190+'الإعدادات والقوائم'!$B$6-1,1))</f>
        <v/>
      </c>
      <c r="K190" s="8" t="n"/>
      <c r="L190" s="12">
        <f>IF($I190="","",WORKDAY($I190+'الإعدادات والقوائم'!$B$7-1,1))</f>
        <v/>
      </c>
      <c r="M190" s="8" t="n"/>
      <c r="N190" s="8" t="n"/>
      <c r="O190" s="11">
        <f>IF(OR($N190="",$I190=""),"",IF(AND($M190&lt;&gt;"",$M190&lt;=$N190),"الرسالة 3",IF(AND($K190&lt;&gt;"",$K190&lt;=$N190),"الرسالة 2","الرسالة 1")))</f>
        <v/>
      </c>
      <c r="P190" s="5" t="n"/>
      <c r="Q190" s="5" t="n"/>
      <c r="R190" s="8" t="n"/>
      <c r="S190" s="9" t="n"/>
      <c r="T190" s="11">
        <f>IF(OR($A190="",$N190&lt;&gt;"",$Q190&lt;&gt;""),"",IF($I190="",IF($H190="منقطع","الرسالة 1",""),IF($K190="","الرسالة 2",IF($M190="","الرسالة 3","إغلاق"))))</f>
        <v/>
      </c>
      <c r="U190" s="12">
        <f>IF(OR($T190="",$T190="الرسالة 1"),"",IF($T190="الرسالة 2",$J190,IF($T190="الرسالة 3",$L190,$M190+'الإعدادات والقوائم'!$B$8)))</f>
        <v/>
      </c>
      <c r="V190" s="13">
        <f>IF($A190="","",IF($Q190="طلب عدم المراسلة","لا تراسله",IF($Q190&lt;&gt;"","مغلق",IF($N190&lt;&gt;"","تم الرد",IF($T190="الرسالة 1","للإرسال",IF($T190="","غير منقطع",IF($T190="إغلاق",IF(TODAY()&gt;=$U190,"أغلق الآن","بانتظار الموعد"),IF($U190&lt;TODAY(),"متأخرة",IF($U190=TODAY(),"مستحقة اليوم","بانتظار الموعد")))))))))</f>
        <v/>
      </c>
      <c r="W190" s="14" t="n"/>
    </row>
    <row r="191">
      <c r="A191" s="4" t="n"/>
      <c r="B191" s="5" t="n"/>
      <c r="C191" s="6" t="n"/>
      <c r="D191" s="7" t="n"/>
      <c r="E191" s="8" t="n"/>
      <c r="F191" s="9" t="n"/>
      <c r="G191" s="10">
        <f>IF($E191="","",TODAY()-MAX($E191,N($R191)))</f>
        <v/>
      </c>
      <c r="H191" s="11">
        <f>IF(OR($D191="",$G191=""),"",IF($G191&gt;=$D191*'الإعدادات والقوائم'!$B$5,"منقطع","ليس بعد"))</f>
        <v/>
      </c>
      <c r="I191" s="8" t="n"/>
      <c r="J191" s="12">
        <f>IF($I191="","",WORKDAY($I191+'الإعدادات والقوائم'!$B$6-1,1))</f>
        <v/>
      </c>
      <c r="K191" s="8" t="n"/>
      <c r="L191" s="12">
        <f>IF($I191="","",WORKDAY($I191+'الإعدادات والقوائم'!$B$7-1,1))</f>
        <v/>
      </c>
      <c r="M191" s="8" t="n"/>
      <c r="N191" s="8" t="n"/>
      <c r="O191" s="11">
        <f>IF(OR($N191="",$I191=""),"",IF(AND($M191&lt;&gt;"",$M191&lt;=$N191),"الرسالة 3",IF(AND($K191&lt;&gt;"",$K191&lt;=$N191),"الرسالة 2","الرسالة 1")))</f>
        <v/>
      </c>
      <c r="P191" s="5" t="n"/>
      <c r="Q191" s="5" t="n"/>
      <c r="R191" s="8" t="n"/>
      <c r="S191" s="9" t="n"/>
      <c r="T191" s="11">
        <f>IF(OR($A191="",$N191&lt;&gt;"",$Q191&lt;&gt;""),"",IF($I191="",IF($H191="منقطع","الرسالة 1",""),IF($K191="","الرسالة 2",IF($M191="","الرسالة 3","إغلاق"))))</f>
        <v/>
      </c>
      <c r="U191" s="12">
        <f>IF(OR($T191="",$T191="الرسالة 1"),"",IF($T191="الرسالة 2",$J191,IF($T191="الرسالة 3",$L191,$M191+'الإعدادات والقوائم'!$B$8)))</f>
        <v/>
      </c>
      <c r="V191" s="13">
        <f>IF($A191="","",IF($Q191="طلب عدم المراسلة","لا تراسله",IF($Q191&lt;&gt;"","مغلق",IF($N191&lt;&gt;"","تم الرد",IF($T191="الرسالة 1","للإرسال",IF($T191="","غير منقطع",IF($T191="إغلاق",IF(TODAY()&gt;=$U191,"أغلق الآن","بانتظار الموعد"),IF($U191&lt;TODAY(),"متأخرة",IF($U191=TODAY(),"مستحقة اليوم","بانتظار الموعد")))))))))</f>
        <v/>
      </c>
      <c r="W191" s="14" t="n"/>
    </row>
    <row r="192">
      <c r="A192" s="4" t="n"/>
      <c r="B192" s="5" t="n"/>
      <c r="C192" s="6" t="n"/>
      <c r="D192" s="7" t="n"/>
      <c r="E192" s="8" t="n"/>
      <c r="F192" s="9" t="n"/>
      <c r="G192" s="10">
        <f>IF($E192="","",TODAY()-MAX($E192,N($R192)))</f>
        <v/>
      </c>
      <c r="H192" s="11">
        <f>IF(OR($D192="",$G192=""),"",IF($G192&gt;=$D192*'الإعدادات والقوائم'!$B$5,"منقطع","ليس بعد"))</f>
        <v/>
      </c>
      <c r="I192" s="8" t="n"/>
      <c r="J192" s="12">
        <f>IF($I192="","",WORKDAY($I192+'الإعدادات والقوائم'!$B$6-1,1))</f>
        <v/>
      </c>
      <c r="K192" s="8" t="n"/>
      <c r="L192" s="12">
        <f>IF($I192="","",WORKDAY($I192+'الإعدادات والقوائم'!$B$7-1,1))</f>
        <v/>
      </c>
      <c r="M192" s="8" t="n"/>
      <c r="N192" s="8" t="n"/>
      <c r="O192" s="11">
        <f>IF(OR($N192="",$I192=""),"",IF(AND($M192&lt;&gt;"",$M192&lt;=$N192),"الرسالة 3",IF(AND($K192&lt;&gt;"",$K192&lt;=$N192),"الرسالة 2","الرسالة 1")))</f>
        <v/>
      </c>
      <c r="P192" s="5" t="n"/>
      <c r="Q192" s="5" t="n"/>
      <c r="R192" s="8" t="n"/>
      <c r="S192" s="9" t="n"/>
      <c r="T192" s="11">
        <f>IF(OR($A192="",$N192&lt;&gt;"",$Q192&lt;&gt;""),"",IF($I192="",IF($H192="منقطع","الرسالة 1",""),IF($K192="","الرسالة 2",IF($M192="","الرسالة 3","إغلاق"))))</f>
        <v/>
      </c>
      <c r="U192" s="12">
        <f>IF(OR($T192="",$T192="الرسالة 1"),"",IF($T192="الرسالة 2",$J192,IF($T192="الرسالة 3",$L192,$M192+'الإعدادات والقوائم'!$B$8)))</f>
        <v/>
      </c>
      <c r="V192" s="13">
        <f>IF($A192="","",IF($Q192="طلب عدم المراسلة","لا تراسله",IF($Q192&lt;&gt;"","مغلق",IF($N192&lt;&gt;"","تم الرد",IF($T192="الرسالة 1","للإرسال",IF($T192="","غير منقطع",IF($T192="إغلاق",IF(TODAY()&gt;=$U192,"أغلق الآن","بانتظار الموعد"),IF($U192&lt;TODAY(),"متأخرة",IF($U192=TODAY(),"مستحقة اليوم","بانتظار الموعد")))))))))</f>
        <v/>
      </c>
      <c r="W192" s="14" t="n"/>
    </row>
    <row r="193">
      <c r="A193" s="4" t="n"/>
      <c r="B193" s="5" t="n"/>
      <c r="C193" s="6" t="n"/>
      <c r="D193" s="7" t="n"/>
      <c r="E193" s="8" t="n"/>
      <c r="F193" s="9" t="n"/>
      <c r="G193" s="10">
        <f>IF($E193="","",TODAY()-MAX($E193,N($R193)))</f>
        <v/>
      </c>
      <c r="H193" s="11">
        <f>IF(OR($D193="",$G193=""),"",IF($G193&gt;=$D193*'الإعدادات والقوائم'!$B$5,"منقطع","ليس بعد"))</f>
        <v/>
      </c>
      <c r="I193" s="8" t="n"/>
      <c r="J193" s="12">
        <f>IF($I193="","",WORKDAY($I193+'الإعدادات والقوائم'!$B$6-1,1))</f>
        <v/>
      </c>
      <c r="K193" s="8" t="n"/>
      <c r="L193" s="12">
        <f>IF($I193="","",WORKDAY($I193+'الإعدادات والقوائم'!$B$7-1,1))</f>
        <v/>
      </c>
      <c r="M193" s="8" t="n"/>
      <c r="N193" s="8" t="n"/>
      <c r="O193" s="11">
        <f>IF(OR($N193="",$I193=""),"",IF(AND($M193&lt;&gt;"",$M193&lt;=$N193),"الرسالة 3",IF(AND($K193&lt;&gt;"",$K193&lt;=$N193),"الرسالة 2","الرسالة 1")))</f>
        <v/>
      </c>
      <c r="P193" s="5" t="n"/>
      <c r="Q193" s="5" t="n"/>
      <c r="R193" s="8" t="n"/>
      <c r="S193" s="9" t="n"/>
      <c r="T193" s="11">
        <f>IF(OR($A193="",$N193&lt;&gt;"",$Q193&lt;&gt;""),"",IF($I193="",IF($H193="منقطع","الرسالة 1",""),IF($K193="","الرسالة 2",IF($M193="","الرسالة 3","إغلاق"))))</f>
        <v/>
      </c>
      <c r="U193" s="12">
        <f>IF(OR($T193="",$T193="الرسالة 1"),"",IF($T193="الرسالة 2",$J193,IF($T193="الرسالة 3",$L193,$M193+'الإعدادات والقوائم'!$B$8)))</f>
        <v/>
      </c>
      <c r="V193" s="13">
        <f>IF($A193="","",IF($Q193="طلب عدم المراسلة","لا تراسله",IF($Q193&lt;&gt;"","مغلق",IF($N193&lt;&gt;"","تم الرد",IF($T193="الرسالة 1","للإرسال",IF($T193="","غير منقطع",IF($T193="إغلاق",IF(TODAY()&gt;=$U193,"أغلق الآن","بانتظار الموعد"),IF($U193&lt;TODAY(),"متأخرة",IF($U193=TODAY(),"مستحقة اليوم","بانتظار الموعد")))))))))</f>
        <v/>
      </c>
      <c r="W193" s="14" t="n"/>
    </row>
    <row r="194">
      <c r="A194" s="4" t="n"/>
      <c r="B194" s="5" t="n"/>
      <c r="C194" s="6" t="n"/>
      <c r="D194" s="7" t="n"/>
      <c r="E194" s="8" t="n"/>
      <c r="F194" s="9" t="n"/>
      <c r="G194" s="10">
        <f>IF($E194="","",TODAY()-MAX($E194,N($R194)))</f>
        <v/>
      </c>
      <c r="H194" s="11">
        <f>IF(OR($D194="",$G194=""),"",IF($G194&gt;=$D194*'الإعدادات والقوائم'!$B$5,"منقطع","ليس بعد"))</f>
        <v/>
      </c>
      <c r="I194" s="8" t="n"/>
      <c r="J194" s="12">
        <f>IF($I194="","",WORKDAY($I194+'الإعدادات والقوائم'!$B$6-1,1))</f>
        <v/>
      </c>
      <c r="K194" s="8" t="n"/>
      <c r="L194" s="12">
        <f>IF($I194="","",WORKDAY($I194+'الإعدادات والقوائم'!$B$7-1,1))</f>
        <v/>
      </c>
      <c r="M194" s="8" t="n"/>
      <c r="N194" s="8" t="n"/>
      <c r="O194" s="11">
        <f>IF(OR($N194="",$I194=""),"",IF(AND($M194&lt;&gt;"",$M194&lt;=$N194),"الرسالة 3",IF(AND($K194&lt;&gt;"",$K194&lt;=$N194),"الرسالة 2","الرسالة 1")))</f>
        <v/>
      </c>
      <c r="P194" s="5" t="n"/>
      <c r="Q194" s="5" t="n"/>
      <c r="R194" s="8" t="n"/>
      <c r="S194" s="9" t="n"/>
      <c r="T194" s="11">
        <f>IF(OR($A194="",$N194&lt;&gt;"",$Q194&lt;&gt;""),"",IF($I194="",IF($H194="منقطع","الرسالة 1",""),IF($K194="","الرسالة 2",IF($M194="","الرسالة 3","إغلاق"))))</f>
        <v/>
      </c>
      <c r="U194" s="12">
        <f>IF(OR($T194="",$T194="الرسالة 1"),"",IF($T194="الرسالة 2",$J194,IF($T194="الرسالة 3",$L194,$M194+'الإعدادات والقوائم'!$B$8)))</f>
        <v/>
      </c>
      <c r="V194" s="13">
        <f>IF($A194="","",IF($Q194="طلب عدم المراسلة","لا تراسله",IF($Q194&lt;&gt;"","مغلق",IF($N194&lt;&gt;"","تم الرد",IF($T194="الرسالة 1","للإرسال",IF($T194="","غير منقطع",IF($T194="إغلاق",IF(TODAY()&gt;=$U194,"أغلق الآن","بانتظار الموعد"),IF($U194&lt;TODAY(),"متأخرة",IF($U194=TODAY(),"مستحقة اليوم","بانتظار الموعد")))))))))</f>
        <v/>
      </c>
      <c r="W194" s="14" t="n"/>
    </row>
    <row r="195">
      <c r="A195" s="4" t="n"/>
      <c r="B195" s="5" t="n"/>
      <c r="C195" s="6" t="n"/>
      <c r="D195" s="7" t="n"/>
      <c r="E195" s="8" t="n"/>
      <c r="F195" s="9" t="n"/>
      <c r="G195" s="10">
        <f>IF($E195="","",TODAY()-MAX($E195,N($R195)))</f>
        <v/>
      </c>
      <c r="H195" s="11">
        <f>IF(OR($D195="",$G195=""),"",IF($G195&gt;=$D195*'الإعدادات والقوائم'!$B$5,"منقطع","ليس بعد"))</f>
        <v/>
      </c>
      <c r="I195" s="8" t="n"/>
      <c r="J195" s="12">
        <f>IF($I195="","",WORKDAY($I195+'الإعدادات والقوائم'!$B$6-1,1))</f>
        <v/>
      </c>
      <c r="K195" s="8" t="n"/>
      <c r="L195" s="12">
        <f>IF($I195="","",WORKDAY($I195+'الإعدادات والقوائم'!$B$7-1,1))</f>
        <v/>
      </c>
      <c r="M195" s="8" t="n"/>
      <c r="N195" s="8" t="n"/>
      <c r="O195" s="11">
        <f>IF(OR($N195="",$I195=""),"",IF(AND($M195&lt;&gt;"",$M195&lt;=$N195),"الرسالة 3",IF(AND($K195&lt;&gt;"",$K195&lt;=$N195),"الرسالة 2","الرسالة 1")))</f>
        <v/>
      </c>
      <c r="P195" s="5" t="n"/>
      <c r="Q195" s="5" t="n"/>
      <c r="R195" s="8" t="n"/>
      <c r="S195" s="9" t="n"/>
      <c r="T195" s="11">
        <f>IF(OR($A195="",$N195&lt;&gt;"",$Q195&lt;&gt;""),"",IF($I195="",IF($H195="منقطع","الرسالة 1",""),IF($K195="","الرسالة 2",IF($M195="","الرسالة 3","إغلاق"))))</f>
        <v/>
      </c>
      <c r="U195" s="12">
        <f>IF(OR($T195="",$T195="الرسالة 1"),"",IF($T195="الرسالة 2",$J195,IF($T195="الرسالة 3",$L195,$M195+'الإعدادات والقوائم'!$B$8)))</f>
        <v/>
      </c>
      <c r="V195" s="13">
        <f>IF($A195="","",IF($Q195="طلب عدم المراسلة","لا تراسله",IF($Q195&lt;&gt;"","مغلق",IF($N195&lt;&gt;"","تم الرد",IF($T195="الرسالة 1","للإرسال",IF($T195="","غير منقطع",IF($T195="إغلاق",IF(TODAY()&gt;=$U195,"أغلق الآن","بانتظار الموعد"),IF($U195&lt;TODAY(),"متأخرة",IF($U195=TODAY(),"مستحقة اليوم","بانتظار الموعد")))))))))</f>
        <v/>
      </c>
      <c r="W195" s="14" t="n"/>
    </row>
    <row r="196">
      <c r="A196" s="4" t="n"/>
      <c r="B196" s="5" t="n"/>
      <c r="C196" s="6" t="n"/>
      <c r="D196" s="7" t="n"/>
      <c r="E196" s="8" t="n"/>
      <c r="F196" s="9" t="n"/>
      <c r="G196" s="10">
        <f>IF($E196="","",TODAY()-MAX($E196,N($R196)))</f>
        <v/>
      </c>
      <c r="H196" s="11">
        <f>IF(OR($D196="",$G196=""),"",IF($G196&gt;=$D196*'الإعدادات والقوائم'!$B$5,"منقطع","ليس بعد"))</f>
        <v/>
      </c>
      <c r="I196" s="8" t="n"/>
      <c r="J196" s="12">
        <f>IF($I196="","",WORKDAY($I196+'الإعدادات والقوائم'!$B$6-1,1))</f>
        <v/>
      </c>
      <c r="K196" s="8" t="n"/>
      <c r="L196" s="12">
        <f>IF($I196="","",WORKDAY($I196+'الإعدادات والقوائم'!$B$7-1,1))</f>
        <v/>
      </c>
      <c r="M196" s="8" t="n"/>
      <c r="N196" s="8" t="n"/>
      <c r="O196" s="11">
        <f>IF(OR($N196="",$I196=""),"",IF(AND($M196&lt;&gt;"",$M196&lt;=$N196),"الرسالة 3",IF(AND($K196&lt;&gt;"",$K196&lt;=$N196),"الرسالة 2","الرسالة 1")))</f>
        <v/>
      </c>
      <c r="P196" s="5" t="n"/>
      <c r="Q196" s="5" t="n"/>
      <c r="R196" s="8" t="n"/>
      <c r="S196" s="9" t="n"/>
      <c r="T196" s="11">
        <f>IF(OR($A196="",$N196&lt;&gt;"",$Q196&lt;&gt;""),"",IF($I196="",IF($H196="منقطع","الرسالة 1",""),IF($K196="","الرسالة 2",IF($M196="","الرسالة 3","إغلاق"))))</f>
        <v/>
      </c>
      <c r="U196" s="12">
        <f>IF(OR($T196="",$T196="الرسالة 1"),"",IF($T196="الرسالة 2",$J196,IF($T196="الرسالة 3",$L196,$M196+'الإعدادات والقوائم'!$B$8)))</f>
        <v/>
      </c>
      <c r="V196" s="13">
        <f>IF($A196="","",IF($Q196="طلب عدم المراسلة","لا تراسله",IF($Q196&lt;&gt;"","مغلق",IF($N196&lt;&gt;"","تم الرد",IF($T196="الرسالة 1","للإرسال",IF($T196="","غير منقطع",IF($T196="إغلاق",IF(TODAY()&gt;=$U196,"أغلق الآن","بانتظار الموعد"),IF($U196&lt;TODAY(),"متأخرة",IF($U196=TODAY(),"مستحقة اليوم","بانتظار الموعد")))))))))</f>
        <v/>
      </c>
      <c r="W196" s="14" t="n"/>
    </row>
    <row r="197">
      <c r="A197" s="4" t="n"/>
      <c r="B197" s="5" t="n"/>
      <c r="C197" s="6" t="n"/>
      <c r="D197" s="7" t="n"/>
      <c r="E197" s="8" t="n"/>
      <c r="F197" s="9" t="n"/>
      <c r="G197" s="10">
        <f>IF($E197="","",TODAY()-MAX($E197,N($R197)))</f>
        <v/>
      </c>
      <c r="H197" s="11">
        <f>IF(OR($D197="",$G197=""),"",IF($G197&gt;=$D197*'الإعدادات والقوائم'!$B$5,"منقطع","ليس بعد"))</f>
        <v/>
      </c>
      <c r="I197" s="8" t="n"/>
      <c r="J197" s="12">
        <f>IF($I197="","",WORKDAY($I197+'الإعدادات والقوائم'!$B$6-1,1))</f>
        <v/>
      </c>
      <c r="K197" s="8" t="n"/>
      <c r="L197" s="12">
        <f>IF($I197="","",WORKDAY($I197+'الإعدادات والقوائم'!$B$7-1,1))</f>
        <v/>
      </c>
      <c r="M197" s="8" t="n"/>
      <c r="N197" s="8" t="n"/>
      <c r="O197" s="11">
        <f>IF(OR($N197="",$I197=""),"",IF(AND($M197&lt;&gt;"",$M197&lt;=$N197),"الرسالة 3",IF(AND($K197&lt;&gt;"",$K197&lt;=$N197),"الرسالة 2","الرسالة 1")))</f>
        <v/>
      </c>
      <c r="P197" s="5" t="n"/>
      <c r="Q197" s="5" t="n"/>
      <c r="R197" s="8" t="n"/>
      <c r="S197" s="9" t="n"/>
      <c r="T197" s="11">
        <f>IF(OR($A197="",$N197&lt;&gt;"",$Q197&lt;&gt;""),"",IF($I197="",IF($H197="منقطع","الرسالة 1",""),IF($K197="","الرسالة 2",IF($M197="","الرسالة 3","إغلاق"))))</f>
        <v/>
      </c>
      <c r="U197" s="12">
        <f>IF(OR($T197="",$T197="الرسالة 1"),"",IF($T197="الرسالة 2",$J197,IF($T197="الرسالة 3",$L197,$M197+'الإعدادات والقوائم'!$B$8)))</f>
        <v/>
      </c>
      <c r="V197" s="13">
        <f>IF($A197="","",IF($Q197="طلب عدم المراسلة","لا تراسله",IF($Q197&lt;&gt;"","مغلق",IF($N197&lt;&gt;"","تم الرد",IF($T197="الرسالة 1","للإرسال",IF($T197="","غير منقطع",IF($T197="إغلاق",IF(TODAY()&gt;=$U197,"أغلق الآن","بانتظار الموعد"),IF($U197&lt;TODAY(),"متأخرة",IF($U197=TODAY(),"مستحقة اليوم","بانتظار الموعد")))))))))</f>
        <v/>
      </c>
      <c r="W197" s="14" t="n"/>
    </row>
    <row r="198">
      <c r="A198" s="4" t="n"/>
      <c r="B198" s="5" t="n"/>
      <c r="C198" s="6" t="n"/>
      <c r="D198" s="7" t="n"/>
      <c r="E198" s="8" t="n"/>
      <c r="F198" s="9" t="n"/>
      <c r="G198" s="10">
        <f>IF($E198="","",TODAY()-MAX($E198,N($R198)))</f>
        <v/>
      </c>
      <c r="H198" s="11">
        <f>IF(OR($D198="",$G198=""),"",IF($G198&gt;=$D198*'الإعدادات والقوائم'!$B$5,"منقطع","ليس بعد"))</f>
        <v/>
      </c>
      <c r="I198" s="8" t="n"/>
      <c r="J198" s="12">
        <f>IF($I198="","",WORKDAY($I198+'الإعدادات والقوائم'!$B$6-1,1))</f>
        <v/>
      </c>
      <c r="K198" s="8" t="n"/>
      <c r="L198" s="12">
        <f>IF($I198="","",WORKDAY($I198+'الإعدادات والقوائم'!$B$7-1,1))</f>
        <v/>
      </c>
      <c r="M198" s="8" t="n"/>
      <c r="N198" s="8" t="n"/>
      <c r="O198" s="11">
        <f>IF(OR($N198="",$I198=""),"",IF(AND($M198&lt;&gt;"",$M198&lt;=$N198),"الرسالة 3",IF(AND($K198&lt;&gt;"",$K198&lt;=$N198),"الرسالة 2","الرسالة 1")))</f>
        <v/>
      </c>
      <c r="P198" s="5" t="n"/>
      <c r="Q198" s="5" t="n"/>
      <c r="R198" s="8" t="n"/>
      <c r="S198" s="9" t="n"/>
      <c r="T198" s="11">
        <f>IF(OR($A198="",$N198&lt;&gt;"",$Q198&lt;&gt;""),"",IF($I198="",IF($H198="منقطع","الرسالة 1",""),IF($K198="","الرسالة 2",IF($M198="","الرسالة 3","إغلاق"))))</f>
        <v/>
      </c>
      <c r="U198" s="12">
        <f>IF(OR($T198="",$T198="الرسالة 1"),"",IF($T198="الرسالة 2",$J198,IF($T198="الرسالة 3",$L198,$M198+'الإعدادات والقوائم'!$B$8)))</f>
        <v/>
      </c>
      <c r="V198" s="13">
        <f>IF($A198="","",IF($Q198="طلب عدم المراسلة","لا تراسله",IF($Q198&lt;&gt;"","مغلق",IF($N198&lt;&gt;"","تم الرد",IF($T198="الرسالة 1","للإرسال",IF($T198="","غير منقطع",IF($T198="إغلاق",IF(TODAY()&gt;=$U198,"أغلق الآن","بانتظار الموعد"),IF($U198&lt;TODAY(),"متأخرة",IF($U198=TODAY(),"مستحقة اليوم","بانتظار الموعد")))))))))</f>
        <v/>
      </c>
      <c r="W198" s="14" t="n"/>
    </row>
    <row r="199">
      <c r="A199" s="4" t="n"/>
      <c r="B199" s="5" t="n"/>
      <c r="C199" s="6" t="n"/>
      <c r="D199" s="7" t="n"/>
      <c r="E199" s="8" t="n"/>
      <c r="F199" s="9" t="n"/>
      <c r="G199" s="10">
        <f>IF($E199="","",TODAY()-MAX($E199,N($R199)))</f>
        <v/>
      </c>
      <c r="H199" s="11">
        <f>IF(OR($D199="",$G199=""),"",IF($G199&gt;=$D199*'الإعدادات والقوائم'!$B$5,"منقطع","ليس بعد"))</f>
        <v/>
      </c>
      <c r="I199" s="8" t="n"/>
      <c r="J199" s="12">
        <f>IF($I199="","",WORKDAY($I199+'الإعدادات والقوائم'!$B$6-1,1))</f>
        <v/>
      </c>
      <c r="K199" s="8" t="n"/>
      <c r="L199" s="12">
        <f>IF($I199="","",WORKDAY($I199+'الإعدادات والقوائم'!$B$7-1,1))</f>
        <v/>
      </c>
      <c r="M199" s="8" t="n"/>
      <c r="N199" s="8" t="n"/>
      <c r="O199" s="11">
        <f>IF(OR($N199="",$I199=""),"",IF(AND($M199&lt;&gt;"",$M199&lt;=$N199),"الرسالة 3",IF(AND($K199&lt;&gt;"",$K199&lt;=$N199),"الرسالة 2","الرسالة 1")))</f>
        <v/>
      </c>
      <c r="P199" s="5" t="n"/>
      <c r="Q199" s="5" t="n"/>
      <c r="R199" s="8" t="n"/>
      <c r="S199" s="9" t="n"/>
      <c r="T199" s="11">
        <f>IF(OR($A199="",$N199&lt;&gt;"",$Q199&lt;&gt;""),"",IF($I199="",IF($H199="منقطع","الرسالة 1",""),IF($K199="","الرسالة 2",IF($M199="","الرسالة 3","إغلاق"))))</f>
        <v/>
      </c>
      <c r="U199" s="12">
        <f>IF(OR($T199="",$T199="الرسالة 1"),"",IF($T199="الرسالة 2",$J199,IF($T199="الرسالة 3",$L199,$M199+'الإعدادات والقوائم'!$B$8)))</f>
        <v/>
      </c>
      <c r="V199" s="13">
        <f>IF($A199="","",IF($Q199="طلب عدم المراسلة","لا تراسله",IF($Q199&lt;&gt;"","مغلق",IF($N199&lt;&gt;"","تم الرد",IF($T199="الرسالة 1","للإرسال",IF($T199="","غير منقطع",IF($T199="إغلاق",IF(TODAY()&gt;=$U199,"أغلق الآن","بانتظار الموعد"),IF($U199&lt;TODAY(),"متأخرة",IF($U199=TODAY(),"مستحقة اليوم","بانتظار الموعد")))))))))</f>
        <v/>
      </c>
      <c r="W199" s="14" t="n"/>
    </row>
    <row r="200">
      <c r="A200" s="4" t="n"/>
      <c r="B200" s="5" t="n"/>
      <c r="C200" s="6" t="n"/>
      <c r="D200" s="7" t="n"/>
      <c r="E200" s="8" t="n"/>
      <c r="F200" s="9" t="n"/>
      <c r="G200" s="10">
        <f>IF($E200="","",TODAY()-MAX($E200,N($R200)))</f>
        <v/>
      </c>
      <c r="H200" s="11">
        <f>IF(OR($D200="",$G200=""),"",IF($G200&gt;=$D200*'الإعدادات والقوائم'!$B$5,"منقطع","ليس بعد"))</f>
        <v/>
      </c>
      <c r="I200" s="8" t="n"/>
      <c r="J200" s="12">
        <f>IF($I200="","",WORKDAY($I200+'الإعدادات والقوائم'!$B$6-1,1))</f>
        <v/>
      </c>
      <c r="K200" s="8" t="n"/>
      <c r="L200" s="12">
        <f>IF($I200="","",WORKDAY($I200+'الإعدادات والقوائم'!$B$7-1,1))</f>
        <v/>
      </c>
      <c r="M200" s="8" t="n"/>
      <c r="N200" s="8" t="n"/>
      <c r="O200" s="11">
        <f>IF(OR($N200="",$I200=""),"",IF(AND($M200&lt;&gt;"",$M200&lt;=$N200),"الرسالة 3",IF(AND($K200&lt;&gt;"",$K200&lt;=$N200),"الرسالة 2","الرسالة 1")))</f>
        <v/>
      </c>
      <c r="P200" s="5" t="n"/>
      <c r="Q200" s="5" t="n"/>
      <c r="R200" s="8" t="n"/>
      <c r="S200" s="9" t="n"/>
      <c r="T200" s="11">
        <f>IF(OR($A200="",$N200&lt;&gt;"",$Q200&lt;&gt;""),"",IF($I200="",IF($H200="منقطع","الرسالة 1",""),IF($K200="","الرسالة 2",IF($M200="","الرسالة 3","إغلاق"))))</f>
        <v/>
      </c>
      <c r="U200" s="12">
        <f>IF(OR($T200="",$T200="الرسالة 1"),"",IF($T200="الرسالة 2",$J200,IF($T200="الرسالة 3",$L200,$M200+'الإعدادات والقوائم'!$B$8)))</f>
        <v/>
      </c>
      <c r="V200" s="13">
        <f>IF($A200="","",IF($Q200="طلب عدم المراسلة","لا تراسله",IF($Q200&lt;&gt;"","مغلق",IF($N200&lt;&gt;"","تم الرد",IF($T200="الرسالة 1","للإرسال",IF($T200="","غير منقطع",IF($T200="إغلاق",IF(TODAY()&gt;=$U200,"أغلق الآن","بانتظار الموعد"),IF($U200&lt;TODAY(),"متأخرة",IF($U200=TODAY(),"مستحقة اليوم","بانتظار الموعد")))))))))</f>
        <v/>
      </c>
      <c r="W200" s="14" t="n"/>
    </row>
    <row r="201">
      <c r="A201" s="4" t="n"/>
      <c r="B201" s="5" t="n"/>
      <c r="C201" s="6" t="n"/>
      <c r="D201" s="7" t="n"/>
      <c r="E201" s="8" t="n"/>
      <c r="F201" s="9" t="n"/>
      <c r="G201" s="10">
        <f>IF($E201="","",TODAY()-MAX($E201,N($R201)))</f>
        <v/>
      </c>
      <c r="H201" s="11">
        <f>IF(OR($D201="",$G201=""),"",IF($G201&gt;=$D201*'الإعدادات والقوائم'!$B$5,"منقطع","ليس بعد"))</f>
        <v/>
      </c>
      <c r="I201" s="8" t="n"/>
      <c r="J201" s="12">
        <f>IF($I201="","",WORKDAY($I201+'الإعدادات والقوائم'!$B$6-1,1))</f>
        <v/>
      </c>
      <c r="K201" s="8" t="n"/>
      <c r="L201" s="12">
        <f>IF($I201="","",WORKDAY($I201+'الإعدادات والقوائم'!$B$7-1,1))</f>
        <v/>
      </c>
      <c r="M201" s="8" t="n"/>
      <c r="N201" s="8" t="n"/>
      <c r="O201" s="11">
        <f>IF(OR($N201="",$I201=""),"",IF(AND($M201&lt;&gt;"",$M201&lt;=$N201),"الرسالة 3",IF(AND($K201&lt;&gt;"",$K201&lt;=$N201),"الرسالة 2","الرسالة 1")))</f>
        <v/>
      </c>
      <c r="P201" s="5" t="n"/>
      <c r="Q201" s="5" t="n"/>
      <c r="R201" s="8" t="n"/>
      <c r="S201" s="9" t="n"/>
      <c r="T201" s="11">
        <f>IF(OR($A201="",$N201&lt;&gt;"",$Q201&lt;&gt;""),"",IF($I201="",IF($H201="منقطع","الرسالة 1",""),IF($K201="","الرسالة 2",IF($M201="","الرسالة 3","إغلاق"))))</f>
        <v/>
      </c>
      <c r="U201" s="12">
        <f>IF(OR($T201="",$T201="الرسالة 1"),"",IF($T201="الرسالة 2",$J201,IF($T201="الرسالة 3",$L201,$M201+'الإعدادات والقوائم'!$B$8)))</f>
        <v/>
      </c>
      <c r="V201" s="13">
        <f>IF($A201="","",IF($Q201="طلب عدم المراسلة","لا تراسله",IF($Q201&lt;&gt;"","مغلق",IF($N201&lt;&gt;"","تم الرد",IF($T201="الرسالة 1","للإرسال",IF($T201="","غير منقطع",IF($T201="إغلاق",IF(TODAY()&gt;=$U201,"أغلق الآن","بانتظار الموعد"),IF($U201&lt;TODAY(),"متأخرة",IF($U201=TODAY(),"مستحقة اليوم","بانتظار الموعد")))))))))</f>
        <v/>
      </c>
      <c r="W201" s="14" t="n"/>
    </row>
    <row r="202">
      <c r="A202" s="4" t="n"/>
      <c r="B202" s="5" t="n"/>
      <c r="C202" s="6" t="n"/>
      <c r="D202" s="7" t="n"/>
      <c r="E202" s="8" t="n"/>
      <c r="F202" s="9" t="n"/>
      <c r="G202" s="10">
        <f>IF($E202="","",TODAY()-MAX($E202,N($R202)))</f>
        <v/>
      </c>
      <c r="H202" s="11">
        <f>IF(OR($D202="",$G202=""),"",IF($G202&gt;=$D202*'الإعدادات والقوائم'!$B$5,"منقطع","ليس بعد"))</f>
        <v/>
      </c>
      <c r="I202" s="8" t="n"/>
      <c r="J202" s="12">
        <f>IF($I202="","",WORKDAY($I202+'الإعدادات والقوائم'!$B$6-1,1))</f>
        <v/>
      </c>
      <c r="K202" s="8" t="n"/>
      <c r="L202" s="12">
        <f>IF($I202="","",WORKDAY($I202+'الإعدادات والقوائم'!$B$7-1,1))</f>
        <v/>
      </c>
      <c r="M202" s="8" t="n"/>
      <c r="N202" s="8" t="n"/>
      <c r="O202" s="11">
        <f>IF(OR($N202="",$I202=""),"",IF(AND($M202&lt;&gt;"",$M202&lt;=$N202),"الرسالة 3",IF(AND($K202&lt;&gt;"",$K202&lt;=$N202),"الرسالة 2","الرسالة 1")))</f>
        <v/>
      </c>
      <c r="P202" s="5" t="n"/>
      <c r="Q202" s="5" t="n"/>
      <c r="R202" s="8" t="n"/>
      <c r="S202" s="9" t="n"/>
      <c r="T202" s="11">
        <f>IF(OR($A202="",$N202&lt;&gt;"",$Q202&lt;&gt;""),"",IF($I202="",IF($H202="منقطع","الرسالة 1",""),IF($K202="","الرسالة 2",IF($M202="","الرسالة 3","إغلاق"))))</f>
        <v/>
      </c>
      <c r="U202" s="12">
        <f>IF(OR($T202="",$T202="الرسالة 1"),"",IF($T202="الرسالة 2",$J202,IF($T202="الرسالة 3",$L202,$M202+'الإعدادات والقوائم'!$B$8)))</f>
        <v/>
      </c>
      <c r="V202" s="13">
        <f>IF($A202="","",IF($Q202="طلب عدم المراسلة","لا تراسله",IF($Q202&lt;&gt;"","مغلق",IF($N202&lt;&gt;"","تم الرد",IF($T202="الرسالة 1","للإرسال",IF($T202="","غير منقطع",IF($T202="إغلاق",IF(TODAY()&gt;=$U202,"أغلق الآن","بانتظار الموعد"),IF($U202&lt;TODAY(),"متأخرة",IF($U202=TODAY(),"مستحقة اليوم","بانتظار الموعد")))))))))</f>
        <v/>
      </c>
      <c r="W202" s="14" t="n"/>
    </row>
    <row r="203">
      <c r="A203" s="4" t="n"/>
      <c r="B203" s="5" t="n"/>
      <c r="C203" s="6" t="n"/>
      <c r="D203" s="7" t="n"/>
      <c r="E203" s="8" t="n"/>
      <c r="F203" s="9" t="n"/>
      <c r="G203" s="10">
        <f>IF($E203="","",TODAY()-MAX($E203,N($R203)))</f>
        <v/>
      </c>
      <c r="H203" s="11">
        <f>IF(OR($D203="",$G203=""),"",IF($G203&gt;=$D203*'الإعدادات والقوائم'!$B$5,"منقطع","ليس بعد"))</f>
        <v/>
      </c>
      <c r="I203" s="8" t="n"/>
      <c r="J203" s="12">
        <f>IF($I203="","",WORKDAY($I203+'الإعدادات والقوائم'!$B$6-1,1))</f>
        <v/>
      </c>
      <c r="K203" s="8" t="n"/>
      <c r="L203" s="12">
        <f>IF($I203="","",WORKDAY($I203+'الإعدادات والقوائم'!$B$7-1,1))</f>
        <v/>
      </c>
      <c r="M203" s="8" t="n"/>
      <c r="N203" s="8" t="n"/>
      <c r="O203" s="11">
        <f>IF(OR($N203="",$I203=""),"",IF(AND($M203&lt;&gt;"",$M203&lt;=$N203),"الرسالة 3",IF(AND($K203&lt;&gt;"",$K203&lt;=$N203),"الرسالة 2","الرسالة 1")))</f>
        <v/>
      </c>
      <c r="P203" s="5" t="n"/>
      <c r="Q203" s="5" t="n"/>
      <c r="R203" s="8" t="n"/>
      <c r="S203" s="9" t="n"/>
      <c r="T203" s="11">
        <f>IF(OR($A203="",$N203&lt;&gt;"",$Q203&lt;&gt;""),"",IF($I203="",IF($H203="منقطع","الرسالة 1",""),IF($K203="","الرسالة 2",IF($M203="","الرسالة 3","إغلاق"))))</f>
        <v/>
      </c>
      <c r="U203" s="12">
        <f>IF(OR($T203="",$T203="الرسالة 1"),"",IF($T203="الرسالة 2",$J203,IF($T203="الرسالة 3",$L203,$M203+'الإعدادات والقوائم'!$B$8)))</f>
        <v/>
      </c>
      <c r="V203" s="13">
        <f>IF($A203="","",IF($Q203="طلب عدم المراسلة","لا تراسله",IF($Q203&lt;&gt;"","مغلق",IF($N203&lt;&gt;"","تم الرد",IF($T203="الرسالة 1","للإرسال",IF($T203="","غير منقطع",IF($T203="إغلاق",IF(TODAY()&gt;=$U203,"أغلق الآن","بانتظار الموعد"),IF($U203&lt;TODAY(),"متأخرة",IF($U203=TODAY(),"مستحقة اليوم","بانتظار الموعد")))))))))</f>
        <v/>
      </c>
      <c r="W203" s="14" t="n"/>
    </row>
    <row r="204">
      <c r="A204" s="4" t="n"/>
      <c r="B204" s="5" t="n"/>
      <c r="C204" s="6" t="n"/>
      <c r="D204" s="7" t="n"/>
      <c r="E204" s="8" t="n"/>
      <c r="F204" s="9" t="n"/>
      <c r="G204" s="10">
        <f>IF($E204="","",TODAY()-MAX($E204,N($R204)))</f>
        <v/>
      </c>
      <c r="H204" s="11">
        <f>IF(OR($D204="",$G204=""),"",IF($G204&gt;=$D204*'الإعدادات والقوائم'!$B$5,"منقطع","ليس بعد"))</f>
        <v/>
      </c>
      <c r="I204" s="8" t="n"/>
      <c r="J204" s="12">
        <f>IF($I204="","",WORKDAY($I204+'الإعدادات والقوائم'!$B$6-1,1))</f>
        <v/>
      </c>
      <c r="K204" s="8" t="n"/>
      <c r="L204" s="12">
        <f>IF($I204="","",WORKDAY($I204+'الإعدادات والقوائم'!$B$7-1,1))</f>
        <v/>
      </c>
      <c r="M204" s="8" t="n"/>
      <c r="N204" s="8" t="n"/>
      <c r="O204" s="11">
        <f>IF(OR($N204="",$I204=""),"",IF(AND($M204&lt;&gt;"",$M204&lt;=$N204),"الرسالة 3",IF(AND($K204&lt;&gt;"",$K204&lt;=$N204),"الرسالة 2","الرسالة 1")))</f>
        <v/>
      </c>
      <c r="P204" s="5" t="n"/>
      <c r="Q204" s="5" t="n"/>
      <c r="R204" s="8" t="n"/>
      <c r="S204" s="9" t="n"/>
      <c r="T204" s="11">
        <f>IF(OR($A204="",$N204&lt;&gt;"",$Q204&lt;&gt;""),"",IF($I204="",IF($H204="منقطع","الرسالة 1",""),IF($K204="","الرسالة 2",IF($M204="","الرسالة 3","إغلاق"))))</f>
        <v/>
      </c>
      <c r="U204" s="12">
        <f>IF(OR($T204="",$T204="الرسالة 1"),"",IF($T204="الرسالة 2",$J204,IF($T204="الرسالة 3",$L204,$M204+'الإعدادات والقوائم'!$B$8)))</f>
        <v/>
      </c>
      <c r="V204" s="13">
        <f>IF($A204="","",IF($Q204="طلب عدم المراسلة","لا تراسله",IF($Q204&lt;&gt;"","مغلق",IF($N204&lt;&gt;"","تم الرد",IF($T204="الرسالة 1","للإرسال",IF($T204="","غير منقطع",IF($T204="إغلاق",IF(TODAY()&gt;=$U204,"أغلق الآن","بانتظار الموعد"),IF($U204&lt;TODAY(),"متأخرة",IF($U204=TODAY(),"مستحقة اليوم","بانتظار الموعد")))))))))</f>
        <v/>
      </c>
      <c r="W204" s="14" t="n"/>
    </row>
  </sheetData>
  <autoFilter ref="A4:W204"/>
  <conditionalFormatting sqref="V5:V204">
    <cfRule type="expression" priority="1" dxfId="0">
      <formula>V5="غير منقطع"</formula>
    </cfRule>
    <cfRule type="expression" priority="2" dxfId="1">
      <formula>V5="للإرسال"</formula>
    </cfRule>
    <cfRule type="expression" priority="3" dxfId="0">
      <formula>V5="بانتظار الموعد"</formula>
    </cfRule>
    <cfRule type="expression" priority="4" dxfId="2">
      <formula>V5="مستحقة اليوم"</formula>
    </cfRule>
    <cfRule type="expression" priority="5" dxfId="3">
      <formula>V5="متأخرة"</formula>
    </cfRule>
    <cfRule type="expression" priority="6" dxfId="1">
      <formula>V5="تم الرد"</formula>
    </cfRule>
    <cfRule type="expression" priority="7" dxfId="2">
      <formula>V5="أغلق الآن"</formula>
    </cfRule>
    <cfRule type="expression" priority="8" dxfId="4">
      <formula>V5="مغلق"</formula>
    </cfRule>
    <cfRule type="expression" priority="9" dxfId="3">
      <formula>V5="لا تراسله"</formula>
    </cfRule>
  </conditionalFormatting>
  <conditionalFormatting sqref="H5:H204">
    <cfRule type="expression" priority="10" dxfId="2">
      <formula>H5="منقطع"</formula>
    </cfRule>
  </conditionalFormatting>
  <dataValidations count="4">
    <dataValidation sqref="B5:B204" showDropDown="0" showInputMessage="0" showErrorMessage="0" allowBlank="1" type="list">
      <formula1>='الإعدادات والقوائم'!$B$13:$B$15</formula1>
    </dataValidation>
    <dataValidation sqref="C5:C204" showDropDown="0" showInputMessage="0" showErrorMessage="0" allowBlank="1" type="list">
      <formula1>='الإعدادات والقوائم'!$A$13:$A$22</formula1>
    </dataValidation>
    <dataValidation sqref="P5:P204" showDropDown="0" showInputMessage="0" showErrorMessage="0" allowBlank="1" type="list">
      <formula1>='الإعدادات والقوائم'!$C$13:$C$19</formula1>
    </dataValidation>
    <dataValidation sqref="Q5:Q204" showDropDown="0" showInputMessage="0" showErrorMessage="0" allowBlank="1" type="list">
      <formula1>='الإعدادات والقوائم'!$D$13:$D$18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58"/>
  <sheetViews>
    <sheetView rightToLeft="1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>
      <c r="A1" s="1" t="inlineStr">
        <is>
          <t>ملخص الاستعادة</t>
        </is>
      </c>
    </row>
    <row r="2">
      <c r="A2" s="2" t="inlineStr">
        <is>
          <t>مجاميع من ورقة «قائمة المنقطعين». تُحسب النسب من عدد من تم التواصل معهم (أُرسلت إليهم الرسالة 1).</t>
        </is>
      </c>
    </row>
    <row r="4" ht="24" customHeight="1">
      <c r="A4" s="3" t="inlineStr">
        <is>
          <t>المقياس</t>
        </is>
      </c>
      <c r="B4" s="3" t="inlineStr">
        <is>
          <t>المجموع</t>
        </is>
      </c>
    </row>
    <row r="5">
      <c r="A5" s="14" t="inlineStr">
        <is>
          <t>الأشخاص في القائمة</t>
        </is>
      </c>
      <c r="B5" s="15">
        <f>COUNTA('قائمة المنقطعين'!$A$5:$A$204)</f>
        <v/>
      </c>
    </row>
    <row r="6">
      <c r="A6" s="14" t="inlineStr">
        <is>
          <t>المنقطعون الآن</t>
        </is>
      </c>
      <c r="B6" s="15">
        <f>COUNTIF('قائمة المنقطعين'!$H$5:$H$204,"منقطع")</f>
        <v/>
      </c>
    </row>
    <row r="7">
      <c r="A7" s="14" t="inlineStr">
        <is>
          <t>تم التواصل معهم (أُرسلت الرسالة 1)</t>
        </is>
      </c>
      <c r="B7" s="15">
        <f>COUNT('قائمة المنقطعين'!$I$5:$I$204)</f>
        <v/>
      </c>
    </row>
    <row r="8">
      <c r="A8" s="14" t="inlineStr">
        <is>
          <t>الردود</t>
        </is>
      </c>
      <c r="B8" s="15">
        <f>COUNT('قائمة المنقطعين'!$N$5:$N$204)</f>
        <v/>
      </c>
    </row>
    <row r="9">
      <c r="A9" s="14" t="inlineStr">
        <is>
          <t>نسبة الرد</t>
        </is>
      </c>
      <c r="B9" s="16">
        <f>IF(B7=0,"",B8/B7)</f>
        <v/>
      </c>
    </row>
    <row r="10">
      <c r="A10" s="14" t="inlineStr">
        <is>
          <t>عادوا</t>
        </is>
      </c>
      <c r="B10" s="15">
        <f>COUNTIF('قائمة المنقطعين'!$Q$5:$Q$204,"عاد")</f>
        <v/>
      </c>
    </row>
    <row r="11">
      <c r="A11" s="14" t="inlineStr">
        <is>
          <t>نسبة إعادة التنشيط</t>
        </is>
      </c>
      <c r="B11" s="16">
        <f>IF(B7=0,"",B10/B7)</f>
        <v/>
      </c>
    </row>
    <row r="12">
      <c r="A12" s="14" t="inlineStr">
        <is>
          <t>إيرادات أول عمل جديد</t>
        </is>
      </c>
      <c r="B12" s="17">
        <f>SUMIFS('قائمة المنقطعين'!$S$5:$S$204,'قائمة المنقطعين'!$Q$5:$Q$204,"عاد")</f>
        <v/>
      </c>
    </row>
    <row r="13">
      <c r="A13" s="14" t="inlineStr">
        <is>
          <t>طلبوا عدم المراسلة</t>
        </is>
      </c>
      <c r="B13" s="15">
        <f>COUNTIF('قائمة المنقطعين'!$Q$5:$Q$204,"طلب عدم المراسلة")</f>
        <v/>
      </c>
    </row>
    <row r="14">
      <c r="A14" s="14" t="inlineStr">
        <is>
          <t>نسبة طلبات عدم المراسلة</t>
        </is>
      </c>
      <c r="B14" s="16">
        <f>IF(B7=0,"",B13/B7)</f>
        <v/>
      </c>
    </row>
    <row r="15">
      <c r="A15" s="14" t="inlineStr">
        <is>
          <t>رسائل مرتدة</t>
        </is>
      </c>
      <c r="B15" s="15">
        <f>COUNTIF('قائمة المنقطعين'!$Q$5:$Q$204,"رسالة مرتدة")</f>
        <v/>
      </c>
    </row>
    <row r="16">
      <c r="A16" s="14" t="inlineStr">
        <is>
          <t>أُغلقت بلا رد</t>
        </is>
      </c>
      <c r="B16" s="15">
        <f>COUNTIF('قائمة المنقطعين'!$Q$5:$Q$204,"لا رد")</f>
        <v/>
      </c>
    </row>
    <row r="17">
      <c r="A17" s="14" t="inlineStr">
        <is>
          <t>منقطعون، الرسالة 1 للإرسال</t>
        </is>
      </c>
      <c r="B17" s="15">
        <f>COUNTIF('قائمة المنقطعين'!$V$5:$V$204,"للإرسال")</f>
        <v/>
      </c>
    </row>
    <row r="18">
      <c r="A18" s="14" t="inlineStr">
        <is>
          <t>رسائل متأخرة</t>
        </is>
      </c>
      <c r="B18" s="15">
        <f>COUNTIF('قائمة المنقطعين'!$V$5:$V$204,"متأخرة")</f>
        <v/>
      </c>
    </row>
    <row r="19">
      <c r="A19" s="14" t="inlineStr">
        <is>
          <t>رسائل مستحقة اليوم</t>
        </is>
      </c>
      <c r="B19" s="15">
        <f>COUNTIF('قائمة المنقطعين'!$V$5:$V$204,"مستحقة اليوم")</f>
        <v/>
      </c>
    </row>
    <row r="20">
      <c r="A20" s="14" t="inlineStr">
        <is>
          <t>جاهزة للإغلاق (قاعدة التوقف)</t>
        </is>
      </c>
      <c r="B20" s="15">
        <f>COUNTIF('قائمة المنقطعين'!$V$5:$V$204,"أغلق الآن")</f>
        <v/>
      </c>
    </row>
    <row r="21">
      <c r="A21" s="14" t="inlineStr">
        <is>
          <t>تم الرد، النتيجة لم تُسجّل</t>
        </is>
      </c>
      <c r="B21" s="15">
        <f>COUNTIF('قائمة المنقطعين'!$V$5:$V$204,"تم الرد")</f>
        <v/>
      </c>
    </row>
    <row r="23">
      <c r="A23" s="18" t="inlineStr">
        <is>
          <t>حسب الفئة</t>
        </is>
      </c>
    </row>
    <row r="24" ht="30" customHeight="1">
      <c r="A24" s="3" t="inlineStr">
        <is>
          <t>الفئة</t>
        </is>
      </c>
      <c r="B24" s="3" t="inlineStr">
        <is>
          <t>تم التواصل</t>
        </is>
      </c>
      <c r="C24" s="3" t="inlineStr">
        <is>
          <t>الردود</t>
        </is>
      </c>
      <c r="D24" s="3" t="inlineStr">
        <is>
          <t>عادوا</t>
        </is>
      </c>
      <c r="E24" s="3" t="inlineStr">
        <is>
          <t>نسبة إعادة التنشيط</t>
        </is>
      </c>
      <c r="F24" s="3" t="inlineStr">
        <is>
          <t>الإيرادات</t>
        </is>
      </c>
      <c r="G24" s="3" t="inlineStr">
        <is>
          <t>طلبوا عدم المراسلة</t>
        </is>
      </c>
    </row>
    <row r="25">
      <c r="A25" s="4">
        <f>'الإعدادات والقوائم'!$B$13</f>
        <v/>
      </c>
      <c r="B25" s="19">
        <f>COUNTIFS('قائمة المنقطعين'!$B$5:$B$204,A25,'قائمة المنقطعين'!$I$5:$I$204,"&gt;0")</f>
        <v/>
      </c>
      <c r="C25" s="19">
        <f>COUNTIFS('قائمة المنقطعين'!$B$5:$B$204,A25,'قائمة المنقطعين'!$N$5:$N$204,"&gt;0")</f>
        <v/>
      </c>
      <c r="D25" s="19">
        <f>COUNTIFS('قائمة المنقطعين'!$B$5:$B$204,A25,'قائمة المنقطعين'!$Q$5:$Q$204,"عاد")</f>
        <v/>
      </c>
      <c r="E25" s="20">
        <f>IF(B25=0,"",D25/B25)</f>
        <v/>
      </c>
      <c r="F25" s="21">
        <f>SUMIFS('قائمة المنقطعين'!$S$5:$S$204,'قائمة المنقطعين'!$B$5:$B$204,A25,'قائمة المنقطعين'!$Q$5:$Q$204,"عاد")</f>
        <v/>
      </c>
      <c r="G25" s="19">
        <f>COUNTIFS('قائمة المنقطعين'!$B$5:$B$204,A25,'قائمة المنقطعين'!$Q$5:$Q$204,"طلب عدم المراسلة")</f>
        <v/>
      </c>
    </row>
    <row r="26">
      <c r="A26" s="4">
        <f>'الإعدادات والقوائم'!$B$14</f>
        <v/>
      </c>
      <c r="B26" s="19">
        <f>COUNTIFS('قائمة المنقطعين'!$B$5:$B$204,A26,'قائمة المنقطعين'!$I$5:$I$204,"&gt;0")</f>
        <v/>
      </c>
      <c r="C26" s="19">
        <f>COUNTIFS('قائمة المنقطعين'!$B$5:$B$204,A26,'قائمة المنقطعين'!$N$5:$N$204,"&gt;0")</f>
        <v/>
      </c>
      <c r="D26" s="19">
        <f>COUNTIFS('قائمة المنقطعين'!$B$5:$B$204,A26,'قائمة المنقطعين'!$Q$5:$Q$204,"عاد")</f>
        <v/>
      </c>
      <c r="E26" s="20">
        <f>IF(B26=0,"",D26/B26)</f>
        <v/>
      </c>
      <c r="F26" s="21">
        <f>SUMIFS('قائمة المنقطعين'!$S$5:$S$204,'قائمة المنقطعين'!$B$5:$B$204,A26,'قائمة المنقطعين'!$Q$5:$Q$204,"عاد")</f>
        <v/>
      </c>
      <c r="G26" s="19">
        <f>COUNTIFS('قائمة المنقطعين'!$B$5:$B$204,A26,'قائمة المنقطعين'!$Q$5:$Q$204,"طلب عدم المراسلة")</f>
        <v/>
      </c>
    </row>
    <row r="27">
      <c r="A27" s="4">
        <f>'الإعدادات والقوائم'!$B$15</f>
        <v/>
      </c>
      <c r="B27" s="19">
        <f>COUNTIFS('قائمة المنقطعين'!$B$5:$B$204,A27,'قائمة المنقطعين'!$I$5:$I$204,"&gt;0")</f>
        <v/>
      </c>
      <c r="C27" s="19">
        <f>COUNTIFS('قائمة المنقطعين'!$B$5:$B$204,A27,'قائمة المنقطعين'!$N$5:$N$204,"&gt;0")</f>
        <v/>
      </c>
      <c r="D27" s="19">
        <f>COUNTIFS('قائمة المنقطعين'!$B$5:$B$204,A27,'قائمة المنقطعين'!$Q$5:$Q$204,"عاد")</f>
        <v/>
      </c>
      <c r="E27" s="20">
        <f>IF(B27=0,"",D27/B27)</f>
        <v/>
      </c>
      <c r="F27" s="21">
        <f>SUMIFS('قائمة المنقطعين'!$S$5:$S$204,'قائمة المنقطعين'!$B$5:$B$204,A27,'قائمة المنقطعين'!$Q$5:$Q$204,"عاد")</f>
        <v/>
      </c>
      <c r="G27" s="19">
        <f>COUNTIFS('قائمة المنقطعين'!$B$5:$B$204,A27,'قائمة المنقطعين'!$Q$5:$Q$204,"طلب عدم المراسلة")</f>
        <v/>
      </c>
    </row>
    <row r="29">
      <c r="A29" s="18" t="inlineStr">
        <is>
          <t>الردود حسب الرسالة</t>
        </is>
      </c>
    </row>
    <row r="30" ht="24" customHeight="1">
      <c r="A30" s="3" t="inlineStr">
        <is>
          <t>ردّ بعد</t>
        </is>
      </c>
      <c r="B30" s="3" t="inlineStr">
        <is>
          <t>الردود</t>
        </is>
      </c>
      <c r="C30" s="3" t="inlineStr">
        <is>
          <t>عادوا</t>
        </is>
      </c>
    </row>
    <row r="31">
      <c r="A31" s="4" t="inlineStr">
        <is>
          <t>الرسالة 1</t>
        </is>
      </c>
      <c r="B31" s="19">
        <f>COUNTIF('قائمة المنقطعين'!$O$5:$O$204,A31)</f>
        <v/>
      </c>
      <c r="C31" s="19">
        <f>COUNTIFS('قائمة المنقطعين'!$O$5:$O$204,A31,'قائمة المنقطعين'!$Q$5:$Q$204,"عاد")</f>
        <v/>
      </c>
    </row>
    <row r="32">
      <c r="A32" s="4" t="inlineStr">
        <is>
          <t>الرسالة 2</t>
        </is>
      </c>
      <c r="B32" s="19">
        <f>COUNTIF('قائمة المنقطعين'!$O$5:$O$204,A32)</f>
        <v/>
      </c>
      <c r="C32" s="19">
        <f>COUNTIFS('قائمة المنقطعين'!$O$5:$O$204,A32,'قائمة المنقطعين'!$Q$5:$Q$204,"عاد")</f>
        <v/>
      </c>
    </row>
    <row r="33">
      <c r="A33" s="4" t="inlineStr">
        <is>
          <t>الرسالة 3</t>
        </is>
      </c>
      <c r="B33" s="19">
        <f>COUNTIF('قائمة المنقطعين'!$O$5:$O$204,A33)</f>
        <v/>
      </c>
      <c r="C33" s="19">
        <f>COUNTIFS('قائمة المنقطعين'!$O$5:$O$204,A33,'قائمة المنقطعين'!$Q$5:$Q$204,"عاد")</f>
        <v/>
      </c>
    </row>
    <row r="35">
      <c r="A35" s="18" t="inlineStr">
        <is>
          <t>سبب المغادرة</t>
        </is>
      </c>
    </row>
    <row r="36" ht="24" customHeight="1">
      <c r="A36" s="3" t="inlineStr">
        <is>
          <t>السبب</t>
        </is>
      </c>
      <c r="B36" s="3" t="inlineStr">
        <is>
          <t>الأشخاص</t>
        </is>
      </c>
      <c r="C36" s="3" t="inlineStr">
        <is>
          <t>عادوا</t>
        </is>
      </c>
    </row>
    <row r="37">
      <c r="A37" s="4">
        <f>'الإعدادات والقوائم'!$C$13</f>
        <v/>
      </c>
      <c r="B37" s="19">
        <f>COUNTIF('قائمة المنقطعين'!$P$5:$P$204,A37)</f>
        <v/>
      </c>
      <c r="C37" s="19">
        <f>COUNTIFS('قائمة المنقطعين'!$P$5:$P$204,A37,'قائمة المنقطعين'!$Q$5:$Q$204,"عاد")</f>
        <v/>
      </c>
    </row>
    <row r="38">
      <c r="A38" s="4">
        <f>'الإعدادات والقوائم'!$C$14</f>
        <v/>
      </c>
      <c r="B38" s="19">
        <f>COUNTIF('قائمة المنقطعين'!$P$5:$P$204,A38)</f>
        <v/>
      </c>
      <c r="C38" s="19">
        <f>COUNTIFS('قائمة المنقطعين'!$P$5:$P$204,A38,'قائمة المنقطعين'!$Q$5:$Q$204,"عاد")</f>
        <v/>
      </c>
    </row>
    <row r="39">
      <c r="A39" s="4">
        <f>'الإعدادات والقوائم'!$C$15</f>
        <v/>
      </c>
      <c r="B39" s="19">
        <f>COUNTIF('قائمة المنقطعين'!$P$5:$P$204,A39)</f>
        <v/>
      </c>
      <c r="C39" s="19">
        <f>COUNTIFS('قائمة المنقطعين'!$P$5:$P$204,A39,'قائمة المنقطعين'!$Q$5:$Q$204,"عاد")</f>
        <v/>
      </c>
    </row>
    <row r="40">
      <c r="A40" s="4">
        <f>'الإعدادات والقوائم'!$C$16</f>
        <v/>
      </c>
      <c r="B40" s="19">
        <f>COUNTIF('قائمة المنقطعين'!$P$5:$P$204,A40)</f>
        <v/>
      </c>
      <c r="C40" s="19">
        <f>COUNTIFS('قائمة المنقطعين'!$P$5:$P$204,A40,'قائمة المنقطعين'!$Q$5:$Q$204,"عاد")</f>
        <v/>
      </c>
    </row>
    <row r="41">
      <c r="A41" s="4">
        <f>'الإعدادات والقوائم'!$C$17</f>
        <v/>
      </c>
      <c r="B41" s="19">
        <f>COUNTIF('قائمة المنقطعين'!$P$5:$P$204,A41)</f>
        <v/>
      </c>
      <c r="C41" s="19">
        <f>COUNTIFS('قائمة المنقطعين'!$P$5:$P$204,A41,'قائمة المنقطعين'!$Q$5:$Q$204,"عاد")</f>
        <v/>
      </c>
    </row>
    <row r="42">
      <c r="A42" s="4">
        <f>'الإعدادات والقوائم'!$C$18</f>
        <v/>
      </c>
      <c r="B42" s="19">
        <f>COUNTIF('قائمة المنقطعين'!$P$5:$P$204,A42)</f>
        <v/>
      </c>
      <c r="C42" s="19">
        <f>COUNTIFS('قائمة المنقطعين'!$P$5:$P$204,A42,'قائمة المنقطعين'!$Q$5:$Q$204,"عاد")</f>
        <v/>
      </c>
    </row>
    <row r="43">
      <c r="A43" s="4">
        <f>'الإعدادات والقوائم'!$C$19</f>
        <v/>
      </c>
      <c r="B43" s="19">
        <f>COUNTIF('قائمة المنقطعين'!$P$5:$P$204,A43)</f>
        <v/>
      </c>
      <c r="C43" s="19">
        <f>COUNTIFS('قائمة المنقطعين'!$P$5:$P$204,A43,'قائمة المنقطعين'!$Q$5:$Q$204,"عاد")</f>
        <v/>
      </c>
    </row>
    <row r="45">
      <c r="A45" s="18" t="inlineStr">
        <is>
          <t>العمل المفتوح حسب المسؤول</t>
        </is>
      </c>
    </row>
    <row r="46" ht="24" customHeight="1">
      <c r="A46" s="3" t="inlineStr">
        <is>
          <t>المسؤول</t>
        </is>
      </c>
      <c r="B46" s="3" t="inlineStr">
        <is>
          <t>للإرسال</t>
        </is>
      </c>
      <c r="C46" s="3" t="inlineStr">
        <is>
          <t>متأخرة</t>
        </is>
      </c>
      <c r="D46" s="3" t="inlineStr">
        <is>
          <t>مستحقة اليوم</t>
        </is>
      </c>
      <c r="E46" s="3" t="inlineStr">
        <is>
          <t>أغلق الآن</t>
        </is>
      </c>
      <c r="F46" s="3" t="inlineStr">
        <is>
          <t>تم الرد</t>
        </is>
      </c>
    </row>
    <row r="47">
      <c r="A47" s="4">
        <f>IF('الإعدادات والقوائم'!$A$13="","",'الإعدادات والقوائم'!$A$13)</f>
        <v/>
      </c>
      <c r="B47" s="19">
        <f>IF(A47="","",COUNTIFS('قائمة المنقطعين'!$C$5:$C$204,A47,'قائمة المنقطعين'!$V$5:$V$204,"للإرسال"))</f>
        <v/>
      </c>
      <c r="C47" s="19">
        <f>IF(A47="","",COUNTIFS('قائمة المنقطعين'!$C$5:$C$204,A47,'قائمة المنقطعين'!$V$5:$V$204,"متأخرة"))</f>
        <v/>
      </c>
      <c r="D47" s="19">
        <f>IF(A47="","",COUNTIFS('قائمة المنقطعين'!$C$5:$C$204,A47,'قائمة المنقطعين'!$V$5:$V$204,"مستحقة اليوم"))</f>
        <v/>
      </c>
      <c r="E47" s="19">
        <f>IF(A47="","",COUNTIFS('قائمة المنقطعين'!$C$5:$C$204,A47,'قائمة المنقطعين'!$V$5:$V$204,"أغلق الآن"))</f>
        <v/>
      </c>
      <c r="F47" s="19">
        <f>IF(A47="","",COUNTIFS('قائمة المنقطعين'!$C$5:$C$204,A47,'قائمة المنقطعين'!$V$5:$V$204,"تم الرد"))</f>
        <v/>
      </c>
    </row>
    <row r="48">
      <c r="A48" s="4">
        <f>IF('الإعدادات والقوائم'!$A$14="","",'الإعدادات والقوائم'!$A$14)</f>
        <v/>
      </c>
      <c r="B48" s="19">
        <f>IF(A48="","",COUNTIFS('قائمة المنقطعين'!$C$5:$C$204,A48,'قائمة المنقطعين'!$V$5:$V$204,"للإرسال"))</f>
        <v/>
      </c>
      <c r="C48" s="19">
        <f>IF(A48="","",COUNTIFS('قائمة المنقطعين'!$C$5:$C$204,A48,'قائمة المنقطعين'!$V$5:$V$204,"متأخرة"))</f>
        <v/>
      </c>
      <c r="D48" s="19">
        <f>IF(A48="","",COUNTIFS('قائمة المنقطعين'!$C$5:$C$204,A48,'قائمة المنقطعين'!$V$5:$V$204,"مستحقة اليوم"))</f>
        <v/>
      </c>
      <c r="E48" s="19">
        <f>IF(A48="","",COUNTIFS('قائمة المنقطعين'!$C$5:$C$204,A48,'قائمة المنقطعين'!$V$5:$V$204,"أغلق الآن"))</f>
        <v/>
      </c>
      <c r="F48" s="19">
        <f>IF(A48="","",COUNTIFS('قائمة المنقطعين'!$C$5:$C$204,A48,'قائمة المنقطعين'!$V$5:$V$204,"تم الرد"))</f>
        <v/>
      </c>
    </row>
    <row r="49">
      <c r="A49" s="4">
        <f>IF('الإعدادات والقوائم'!$A$15="","",'الإعدادات والقوائم'!$A$15)</f>
        <v/>
      </c>
      <c r="B49" s="19">
        <f>IF(A49="","",COUNTIFS('قائمة المنقطعين'!$C$5:$C$204,A49,'قائمة المنقطعين'!$V$5:$V$204,"للإرسال"))</f>
        <v/>
      </c>
      <c r="C49" s="19">
        <f>IF(A49="","",COUNTIFS('قائمة المنقطعين'!$C$5:$C$204,A49,'قائمة المنقطعين'!$V$5:$V$204,"متأخرة"))</f>
        <v/>
      </c>
      <c r="D49" s="19">
        <f>IF(A49="","",COUNTIFS('قائمة المنقطعين'!$C$5:$C$204,A49,'قائمة المنقطعين'!$V$5:$V$204,"مستحقة اليوم"))</f>
        <v/>
      </c>
      <c r="E49" s="19">
        <f>IF(A49="","",COUNTIFS('قائمة المنقطعين'!$C$5:$C$204,A49,'قائمة المنقطعين'!$V$5:$V$204,"أغلق الآن"))</f>
        <v/>
      </c>
      <c r="F49" s="19">
        <f>IF(A49="","",COUNTIFS('قائمة المنقطعين'!$C$5:$C$204,A49,'قائمة المنقطعين'!$V$5:$V$204,"تم الرد"))</f>
        <v/>
      </c>
    </row>
    <row r="50">
      <c r="A50" s="4">
        <f>IF('الإعدادات والقوائم'!$A$16="","",'الإعدادات والقوائم'!$A$16)</f>
        <v/>
      </c>
      <c r="B50" s="19">
        <f>IF(A50="","",COUNTIFS('قائمة المنقطعين'!$C$5:$C$204,A50,'قائمة المنقطعين'!$V$5:$V$204,"للإرسال"))</f>
        <v/>
      </c>
      <c r="C50" s="19">
        <f>IF(A50="","",COUNTIFS('قائمة المنقطعين'!$C$5:$C$204,A50,'قائمة المنقطعين'!$V$5:$V$204,"متأخرة"))</f>
        <v/>
      </c>
      <c r="D50" s="19">
        <f>IF(A50="","",COUNTIFS('قائمة المنقطعين'!$C$5:$C$204,A50,'قائمة المنقطعين'!$V$5:$V$204,"مستحقة اليوم"))</f>
        <v/>
      </c>
      <c r="E50" s="19">
        <f>IF(A50="","",COUNTIFS('قائمة المنقطعين'!$C$5:$C$204,A50,'قائمة المنقطعين'!$V$5:$V$204,"أغلق الآن"))</f>
        <v/>
      </c>
      <c r="F50" s="19">
        <f>IF(A50="","",COUNTIFS('قائمة المنقطعين'!$C$5:$C$204,A50,'قائمة المنقطعين'!$V$5:$V$204,"تم الرد"))</f>
        <v/>
      </c>
    </row>
    <row r="51">
      <c r="A51" s="4">
        <f>IF('الإعدادات والقوائم'!$A$17="","",'الإعدادات والقوائم'!$A$17)</f>
        <v/>
      </c>
      <c r="B51" s="19">
        <f>IF(A51="","",COUNTIFS('قائمة المنقطعين'!$C$5:$C$204,A51,'قائمة المنقطعين'!$V$5:$V$204,"للإرسال"))</f>
        <v/>
      </c>
      <c r="C51" s="19">
        <f>IF(A51="","",COUNTIFS('قائمة المنقطعين'!$C$5:$C$204,A51,'قائمة المنقطعين'!$V$5:$V$204,"متأخرة"))</f>
        <v/>
      </c>
      <c r="D51" s="19">
        <f>IF(A51="","",COUNTIFS('قائمة المنقطعين'!$C$5:$C$204,A51,'قائمة المنقطعين'!$V$5:$V$204,"مستحقة اليوم"))</f>
        <v/>
      </c>
      <c r="E51" s="19">
        <f>IF(A51="","",COUNTIFS('قائمة المنقطعين'!$C$5:$C$204,A51,'قائمة المنقطعين'!$V$5:$V$204,"أغلق الآن"))</f>
        <v/>
      </c>
      <c r="F51" s="19">
        <f>IF(A51="","",COUNTIFS('قائمة المنقطعين'!$C$5:$C$204,A51,'قائمة المنقطعين'!$V$5:$V$204,"تم الرد"))</f>
        <v/>
      </c>
    </row>
    <row r="52">
      <c r="A52" s="4">
        <f>IF('الإعدادات والقوائم'!$A$18="","",'الإعدادات والقوائم'!$A$18)</f>
        <v/>
      </c>
      <c r="B52" s="19">
        <f>IF(A52="","",COUNTIFS('قائمة المنقطعين'!$C$5:$C$204,A52,'قائمة المنقطعين'!$V$5:$V$204,"للإرسال"))</f>
        <v/>
      </c>
      <c r="C52" s="19">
        <f>IF(A52="","",COUNTIFS('قائمة المنقطعين'!$C$5:$C$204,A52,'قائمة المنقطعين'!$V$5:$V$204,"متأخرة"))</f>
        <v/>
      </c>
      <c r="D52" s="19">
        <f>IF(A52="","",COUNTIFS('قائمة المنقطعين'!$C$5:$C$204,A52,'قائمة المنقطعين'!$V$5:$V$204,"مستحقة اليوم"))</f>
        <v/>
      </c>
      <c r="E52" s="19">
        <f>IF(A52="","",COUNTIFS('قائمة المنقطعين'!$C$5:$C$204,A52,'قائمة المنقطعين'!$V$5:$V$204,"أغلق الآن"))</f>
        <v/>
      </c>
      <c r="F52" s="19">
        <f>IF(A52="","",COUNTIFS('قائمة المنقطعين'!$C$5:$C$204,A52,'قائمة المنقطعين'!$V$5:$V$204,"تم الرد"))</f>
        <v/>
      </c>
    </row>
    <row r="53">
      <c r="A53" s="4">
        <f>IF('الإعدادات والقوائم'!$A$19="","",'الإعدادات والقوائم'!$A$19)</f>
        <v/>
      </c>
      <c r="B53" s="19">
        <f>IF(A53="","",COUNTIFS('قائمة المنقطعين'!$C$5:$C$204,A53,'قائمة المنقطعين'!$V$5:$V$204,"للإرسال"))</f>
        <v/>
      </c>
      <c r="C53" s="19">
        <f>IF(A53="","",COUNTIFS('قائمة المنقطعين'!$C$5:$C$204,A53,'قائمة المنقطعين'!$V$5:$V$204,"متأخرة"))</f>
        <v/>
      </c>
      <c r="D53" s="19">
        <f>IF(A53="","",COUNTIFS('قائمة المنقطعين'!$C$5:$C$204,A53,'قائمة المنقطعين'!$V$5:$V$204,"مستحقة اليوم"))</f>
        <v/>
      </c>
      <c r="E53" s="19">
        <f>IF(A53="","",COUNTIFS('قائمة المنقطعين'!$C$5:$C$204,A53,'قائمة المنقطعين'!$V$5:$V$204,"أغلق الآن"))</f>
        <v/>
      </c>
      <c r="F53" s="19">
        <f>IF(A53="","",COUNTIFS('قائمة المنقطعين'!$C$5:$C$204,A53,'قائمة المنقطعين'!$V$5:$V$204,"تم الرد"))</f>
        <v/>
      </c>
    </row>
    <row r="54">
      <c r="A54" s="4">
        <f>IF('الإعدادات والقوائم'!$A$20="","",'الإعدادات والقوائم'!$A$20)</f>
        <v/>
      </c>
      <c r="B54" s="19">
        <f>IF(A54="","",COUNTIFS('قائمة المنقطعين'!$C$5:$C$204,A54,'قائمة المنقطعين'!$V$5:$V$204,"للإرسال"))</f>
        <v/>
      </c>
      <c r="C54" s="19">
        <f>IF(A54="","",COUNTIFS('قائمة المنقطعين'!$C$5:$C$204,A54,'قائمة المنقطعين'!$V$5:$V$204,"متأخرة"))</f>
        <v/>
      </c>
      <c r="D54" s="19">
        <f>IF(A54="","",COUNTIFS('قائمة المنقطعين'!$C$5:$C$204,A54,'قائمة المنقطعين'!$V$5:$V$204,"مستحقة اليوم"))</f>
        <v/>
      </c>
      <c r="E54" s="19">
        <f>IF(A54="","",COUNTIFS('قائمة المنقطعين'!$C$5:$C$204,A54,'قائمة المنقطعين'!$V$5:$V$204,"أغلق الآن"))</f>
        <v/>
      </c>
      <c r="F54" s="19">
        <f>IF(A54="","",COUNTIFS('قائمة المنقطعين'!$C$5:$C$204,A54,'قائمة المنقطعين'!$V$5:$V$204,"تم الرد"))</f>
        <v/>
      </c>
    </row>
    <row r="55">
      <c r="A55" s="4">
        <f>IF('الإعدادات والقوائم'!$A$21="","",'الإعدادات والقوائم'!$A$21)</f>
        <v/>
      </c>
      <c r="B55" s="19">
        <f>IF(A55="","",COUNTIFS('قائمة المنقطعين'!$C$5:$C$204,A55,'قائمة المنقطعين'!$V$5:$V$204,"للإرسال"))</f>
        <v/>
      </c>
      <c r="C55" s="19">
        <f>IF(A55="","",COUNTIFS('قائمة المنقطعين'!$C$5:$C$204,A55,'قائمة المنقطعين'!$V$5:$V$204,"متأخرة"))</f>
        <v/>
      </c>
      <c r="D55" s="19">
        <f>IF(A55="","",COUNTIFS('قائمة المنقطعين'!$C$5:$C$204,A55,'قائمة المنقطعين'!$V$5:$V$204,"مستحقة اليوم"))</f>
        <v/>
      </c>
      <c r="E55" s="19">
        <f>IF(A55="","",COUNTIFS('قائمة المنقطعين'!$C$5:$C$204,A55,'قائمة المنقطعين'!$V$5:$V$204,"أغلق الآن"))</f>
        <v/>
      </c>
      <c r="F55" s="19">
        <f>IF(A55="","",COUNTIFS('قائمة المنقطعين'!$C$5:$C$204,A55,'قائمة المنقطعين'!$V$5:$V$204,"تم الرد"))</f>
        <v/>
      </c>
    </row>
    <row r="56">
      <c r="A56" s="4">
        <f>IF('الإعدادات والقوائم'!$A$22="","",'الإعدادات والقوائم'!$A$22)</f>
        <v/>
      </c>
      <c r="B56" s="19">
        <f>IF(A56="","",COUNTIFS('قائمة المنقطعين'!$C$5:$C$204,A56,'قائمة المنقطعين'!$V$5:$V$204,"للإرسال"))</f>
        <v/>
      </c>
      <c r="C56" s="19">
        <f>IF(A56="","",COUNTIFS('قائمة المنقطعين'!$C$5:$C$204,A56,'قائمة المنقطعين'!$V$5:$V$204,"متأخرة"))</f>
        <v/>
      </c>
      <c r="D56" s="19">
        <f>IF(A56="","",COUNTIFS('قائمة المنقطعين'!$C$5:$C$204,A56,'قائمة المنقطعين'!$V$5:$V$204,"مستحقة اليوم"))</f>
        <v/>
      </c>
      <c r="E56" s="19">
        <f>IF(A56="","",COUNTIFS('قائمة المنقطعين'!$C$5:$C$204,A56,'قائمة المنقطعين'!$V$5:$V$204,"أغلق الآن"))</f>
        <v/>
      </c>
      <c r="F56" s="19">
        <f>IF(A56="","",COUNTIFS('قائمة المنقطعين'!$C$5:$C$204,A56,'قائمة المنقطعين'!$V$5:$V$204,"تم الرد"))</f>
        <v/>
      </c>
    </row>
    <row r="58">
      <c r="A58" s="22" t="inlineStr">
        <is>
          <t>قالب مجاني من CRMsoftware.pro. بيانات المثال خيالية.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1"/>
  <sheetViews>
    <sheetView rightToLeft="1" workbookViewId="0">
      <selection activeCell="A1" sqref="A1"/>
    </sheetView>
  </sheetViews>
  <sheetFormatPr baseColWidth="8" defaultRowHeight="15"/>
  <cols>
    <col width="46" customWidth="1" min="1" max="1"/>
    <col width="22" customWidth="1" min="2" max="2"/>
    <col width="26" customWidth="1" min="3" max="3"/>
    <col width="18" customWidth="1" min="4" max="4"/>
  </cols>
  <sheetData>
    <row r="1">
      <c r="A1" s="1" t="inlineStr">
        <is>
          <t>الإعدادات</t>
        </is>
      </c>
    </row>
    <row r="2">
      <c r="A2" s="2" t="inlineStr">
        <is>
          <t>غيّر الأرقام لتناسب عملك. تستخدمها ورقة «قائمة المنقطعين».</t>
        </is>
      </c>
    </row>
    <row r="4" ht="24" customHeight="1">
      <c r="A4" s="3" t="inlineStr">
        <is>
          <t>الإعداد</t>
        </is>
      </c>
      <c r="B4" s="3" t="inlineStr">
        <is>
          <t>القيمة</t>
        </is>
      </c>
    </row>
    <row r="5" ht="30" customHeight="1">
      <c r="A5" s="4" t="inlineStr">
        <is>
          <t>منقطع بعد هذا العدد من أضعاف الفترة المعتادة</t>
        </is>
      </c>
      <c r="B5" s="23" t="n">
        <v>1.5</v>
      </c>
    </row>
    <row r="6" ht="30" customHeight="1">
      <c r="A6" s="4" t="inlineStr">
        <is>
          <t>الرسالة 2: عدد الأيام بعد الرسالة 1</t>
        </is>
      </c>
      <c r="B6" s="24" t="n">
        <v>10</v>
      </c>
    </row>
    <row r="7" ht="30" customHeight="1">
      <c r="A7" s="4" t="inlineStr">
        <is>
          <t>الرسالة 3: عدد الأيام بعد الرسالة 1</t>
        </is>
      </c>
      <c r="B7" s="24" t="n">
        <v>21</v>
      </c>
    </row>
    <row r="8" ht="30" customHeight="1">
      <c r="A8" s="4" t="inlineStr">
        <is>
          <t>أغلق السجل بعد هذا العدد من الأيام من الرسالة 3، إذا لم يرد أحد</t>
        </is>
      </c>
      <c r="B8" s="24" t="n">
        <v>7</v>
      </c>
    </row>
    <row r="10">
      <c r="A10" s="18" t="inlineStr">
        <is>
          <t>القوائم المنسدلة</t>
        </is>
      </c>
    </row>
    <row r="11">
      <c r="A11" s="2" t="inlineStr">
        <is>
          <t>عدّل أسماء المسؤولين هنا. تعتمد القوائم المنسدلة في ورقة «قائمة المنقطعين» على هذه القوائم.</t>
        </is>
      </c>
    </row>
    <row r="12" ht="24" customHeight="1">
      <c r="A12" s="3" t="inlineStr">
        <is>
          <t>المسؤولون</t>
        </is>
      </c>
      <c r="B12" s="3" t="inlineStr">
        <is>
          <t>الفئات</t>
        </is>
      </c>
      <c r="C12" s="3" t="inlineStr">
        <is>
          <t>سبب المغادرة</t>
        </is>
      </c>
      <c r="D12" s="3" t="inlineStr">
        <is>
          <t>النتيجة</t>
        </is>
      </c>
    </row>
    <row r="13">
      <c r="A13" s="14" t="inlineStr">
        <is>
          <t>روزا</t>
        </is>
      </c>
      <c r="B13" s="14" t="inlineStr">
        <is>
          <t>عميل سابق</t>
        </is>
      </c>
      <c r="C13" s="14" t="inlineStr">
        <is>
          <t>السعر</t>
        </is>
      </c>
      <c r="D13" s="14" t="inlineStr">
        <is>
          <t>عاد</t>
        </is>
      </c>
    </row>
    <row r="14">
      <c r="A14" s="14" t="inlineStr">
        <is>
          <t>كينجي</t>
        </is>
      </c>
      <c r="B14" s="14" t="inlineStr">
        <is>
          <t>عميل محتمل قديم</t>
        </is>
      </c>
      <c r="C14" s="14" t="inlineStr">
        <is>
          <t>مشكلة في الخدمة</t>
        </is>
      </c>
      <c r="D14" s="14" t="inlineStr">
        <is>
          <t>ليس الآن</t>
        </is>
      </c>
    </row>
    <row r="15">
      <c r="A15" s="14" t="n"/>
      <c r="B15" s="14" t="inlineStr">
        <is>
          <t>ألغى الخدمة</t>
        </is>
      </c>
      <c r="C15" s="14" t="inlineStr">
        <is>
          <t>اختار شركة أخرى</t>
        </is>
      </c>
      <c r="D15" s="14" t="inlineStr">
        <is>
          <t>رفض</t>
        </is>
      </c>
    </row>
    <row r="16">
      <c r="A16" s="14" t="n"/>
      <c r="B16" s="14" t="n"/>
      <c r="C16" s="14" t="inlineStr">
        <is>
          <t>انتقل</t>
        </is>
      </c>
      <c r="D16" s="14" t="inlineStr">
        <is>
          <t>لا رد</t>
        </is>
      </c>
    </row>
    <row r="17">
      <c r="A17" s="14" t="n"/>
      <c r="B17" s="14" t="n"/>
      <c r="C17" s="14" t="inlineStr">
        <is>
          <t>لم يعد بحاجة إليها</t>
        </is>
      </c>
      <c r="D17" s="14" t="inlineStr">
        <is>
          <t>طلب عدم المراسلة</t>
        </is>
      </c>
    </row>
    <row r="18">
      <c r="A18" s="14" t="n"/>
      <c r="B18" s="14" t="n"/>
      <c r="C18" s="14" t="inlineStr">
        <is>
          <t>نسي فقط</t>
        </is>
      </c>
      <c r="D18" s="14" t="inlineStr">
        <is>
          <t>رسالة مرتدة</t>
        </is>
      </c>
    </row>
    <row r="19">
      <c r="A19" s="14" t="n"/>
      <c r="B19" s="14" t="n"/>
      <c r="C19" s="14" t="inlineStr">
        <is>
          <t>لم يذكر السبب</t>
        </is>
      </c>
      <c r="D19" s="14" t="n"/>
    </row>
    <row r="20">
      <c r="A20" s="14" t="n"/>
      <c r="B20" s="14" t="n"/>
      <c r="C20" s="14" t="n"/>
      <c r="D20" s="14" t="n"/>
    </row>
    <row r="21">
      <c r="A21" s="14" t="n"/>
      <c r="B21" s="14" t="n"/>
      <c r="C21" s="14" t="n"/>
      <c r="D21" s="14" t="n"/>
    </row>
    <row r="22">
      <c r="A22" s="14" t="n"/>
      <c r="B22" s="14" t="n"/>
      <c r="C22" s="14" t="n"/>
      <c r="D22" s="14" t="n"/>
    </row>
    <row r="24">
      <c r="A24" s="18" t="inlineStr">
        <is>
          <t>قاعدة الانقطاع حسب نوع العميل</t>
        </is>
      </c>
    </row>
    <row r="25" ht="24" customHeight="1">
      <c r="A25" s="3" t="inlineStr">
        <is>
          <t>نوع العميل</t>
        </is>
      </c>
      <c r="B25" s="3" t="inlineStr">
        <is>
          <t>الفترة المعتادة</t>
        </is>
      </c>
      <c r="C25" s="3" t="inlineStr">
        <is>
          <t>منقطع بعد</t>
        </is>
      </c>
    </row>
    <row r="26">
      <c r="A26" s="4" t="inlineStr">
        <is>
          <t>منزل، ربيعاً وخريفاً</t>
        </is>
      </c>
      <c r="B26" s="14" t="inlineStr">
        <is>
          <t>180 يوماً</t>
        </is>
      </c>
      <c r="C26" s="14" t="inlineStr">
        <is>
          <t>270 يوماً</t>
        </is>
      </c>
    </row>
    <row r="27">
      <c r="A27" s="4" t="inlineStr">
        <is>
          <t>منزل، مرة في السنة</t>
        </is>
      </c>
      <c r="B27" s="14" t="inlineStr">
        <is>
          <t>365 يوماً</t>
        </is>
      </c>
      <c r="C27" s="14" t="inlineStr">
        <is>
          <t>548 يوماً</t>
        </is>
      </c>
    </row>
    <row r="28">
      <c r="A28" s="4" t="inlineStr">
        <is>
          <t>مكتب، شهرياً</t>
        </is>
      </c>
      <c r="B28" s="14" t="inlineStr">
        <is>
          <t>30 يوماً</t>
        </is>
      </c>
      <c r="C28" s="14" t="inlineStr">
        <is>
          <t>45 يوماً</t>
        </is>
      </c>
    </row>
    <row r="29">
      <c r="A29" s="4" t="inlineStr">
        <is>
          <t>مكتب، كل 3 أشهر</t>
        </is>
      </c>
      <c r="B29" s="14" t="inlineStr">
        <is>
          <t>90 يوماً</t>
        </is>
      </c>
      <c r="C29" s="14" t="inlineStr">
        <is>
          <t>135 يوماً</t>
        </is>
      </c>
    </row>
    <row r="30">
      <c r="A30" s="4" t="inlineStr">
        <is>
          <t>عميل محتمل قديم، لم يقبل عرض السعر</t>
        </is>
      </c>
      <c r="B30" s="14" t="inlineStr">
        <is>
          <t>60 يوماً للقرار</t>
        </is>
      </c>
      <c r="C30" s="14" t="inlineStr">
        <is>
          <t>90 يوماً بعد عرض السعر</t>
        </is>
      </c>
    </row>
    <row r="31">
      <c r="A31" s="4" t="inlineStr">
        <is>
          <t>ألغى خطة منتظمة</t>
        </is>
      </c>
      <c r="B31" s="14" t="inlineStr">
        <is>
          <t>فترة الخطة</t>
        </is>
      </c>
      <c r="C31" s="14" t="inlineStr">
        <is>
          <t>1.5 ضعف الفترة بعد تاريخ الإلغاء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CRMsoftware.pro</dc:creator>
  <dc:title xmlns:dc="http://purl.org/dc/elements/1.1/">قائمة الاستعادة</dc:title>
  <dcterms:created xmlns:dcterms="http://purl.org/dc/terms/" xmlns:xsi="http://www.w3.org/2001/XMLSchema-instance" xsi:type="dcterms:W3CDTF">2026-10-12T20:20:47Z</dcterms:created>
  <dcterms:modified xmlns:dcterms="http://purl.org/dc/terms/" xmlns:xsi="http://www.w3.org/2001/XMLSchema-instance" xsi:type="dcterms:W3CDTF">2026-10-12T20:20:47Z</dcterms:modified>
</cp:coreProperties>
</file>