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emboursements" sheetId="1" state="visible" r:id="rId1"/>
    <sheet xmlns:r="http://schemas.openxmlformats.org/officeDocument/2006/relationships" name="Politique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'Journal des remboursements'!$A$4:$V$204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2" customWidth="1" min="4" max="4"/>
    <col width="12" customWidth="1" min="5" max="5"/>
    <col width="9" customWidth="1" min="6" max="6"/>
    <col width="9" customWidth="1" min="7" max="7"/>
    <col width="10" customWidth="1" min="8" max="8"/>
    <col width="10" customWidth="1" min="9" max="9"/>
    <col width="18" customWidth="1" min="10" max="10"/>
    <col width="11" customWidth="1" min="11" max="11"/>
    <col width="24" customWidth="1" min="12" max="12"/>
    <col width="12" customWidth="1" min="13" max="13"/>
    <col width="18" customWidth="1" min="14" max="14"/>
    <col width="12" customWidth="1" min="15" max="15"/>
    <col width="9" customWidth="1" min="16" max="16"/>
    <col width="11" customWidth="1" min="17" max="17"/>
    <col width="24" customWidth="1" min="18" max="18"/>
    <col width="12" customWidth="1" min="19" max="19"/>
    <col width="12" customWidth="1" min="20" max="20"/>
    <col width="18" customWidth="1" min="21" max="21"/>
    <col width="46" customWidth="1" min="22" max="22"/>
  </cols>
  <sheetData>
    <row r="1">
      <c r="A1" s="1" t="inlineStr">
        <is>
          <t>Journal des demandes de remboursement</t>
        </is>
      </c>
    </row>
    <row r="2">
      <c r="A2" s="2" t="inlineStr">
        <is>
          <t>Une ligne par demande de remboursement, créée avant la première réponse. Remplissez les colonnes blanches ; les colonnes grisées se remplissent seules. Choisissez Motif et Décision dans les listes.</t>
        </is>
      </c>
    </row>
    <row r="3">
      <c r="A3" s="2" t="inlineStr">
        <is>
          <t>Les versions de la politique sont dans la feuille Politiques ; les plafonds d’approbation, l’objectif de réponse et le délai de vérification sont dans la feuille Listes. Le statut passe à Décision en retard après la date promise et à Vérifier et clôturer 10 jours ouvrés après le remboursement.</t>
        </is>
      </c>
    </row>
    <row r="4" ht="34" customHeight="1">
      <c r="A4" s="3" t="inlineStr">
        <is>
          <t>Demande reçue</t>
        </is>
      </c>
      <c r="B4" s="3" t="inlineStr">
        <is>
          <t>Client</t>
        </is>
      </c>
      <c r="C4" s="3" t="inlineStr">
        <is>
          <t>Référence de commande</t>
        </is>
      </c>
      <c r="D4" s="3" t="inlineStr">
        <is>
          <t>Date d’achat</t>
        </is>
      </c>
      <c r="E4" s="3" t="inlineStr">
        <is>
          <t>Livraison</t>
        </is>
      </c>
      <c r="F4" s="3" t="inlineStr">
        <is>
          <t>Version de la politique</t>
        </is>
      </c>
      <c r="G4" s="3" t="inlineStr">
        <is>
          <t>Délai (jours)</t>
        </is>
      </c>
      <c r="H4" s="3" t="inlineStr">
        <is>
          <t>Jours depuis l’achat</t>
        </is>
      </c>
      <c r="I4" s="3" t="inlineStr">
        <is>
          <t>Dans le délai</t>
        </is>
      </c>
      <c r="J4" s="3" t="inlineStr">
        <is>
          <t>Motif</t>
        </is>
      </c>
      <c r="K4" s="3" t="inlineStr">
        <is>
          <t>Montant demandé</t>
        </is>
      </c>
      <c r="L4" s="3" t="inlineStr">
        <is>
          <t>Approbateur</t>
        </is>
      </c>
      <c r="M4" s="3" t="inlineStr">
        <is>
          <t>Réponse promise le</t>
        </is>
      </c>
      <c r="N4" s="3" t="inlineStr">
        <is>
          <t>Décision</t>
        </is>
      </c>
      <c r="O4" s="3" t="inlineStr">
        <is>
          <t>Décision envoyée</t>
        </is>
      </c>
      <c r="P4" s="3" t="inlineStr">
        <is>
          <t>Dans les temps</t>
        </is>
      </c>
      <c r="Q4" s="3" t="inlineStr">
        <is>
          <t>Montant remboursé</t>
        </is>
      </c>
      <c r="R4" s="3" t="inlineStr">
        <is>
          <t>Référence du remboursement</t>
        </is>
      </c>
      <c r="S4" s="3" t="inlineStr">
        <is>
          <t>Remboursement émis</t>
        </is>
      </c>
      <c r="T4" s="3" t="inlineStr">
        <is>
          <t>Clôturée le</t>
        </is>
      </c>
      <c r="U4" s="3" t="inlineStr">
        <is>
          <t>Statut</t>
        </is>
      </c>
      <c r="V4" s="3" t="inlineStr">
        <is>
          <t>Notes</t>
        </is>
      </c>
    </row>
    <row r="5">
      <c r="A5" s="4" t="n">
        <v>46286</v>
      </c>
      <c r="B5" s="5" t="inlineStr">
        <is>
          <t>Claire Novak</t>
        </is>
      </c>
      <c r="C5" s="6" t="inlineStr">
        <is>
          <t>LG-20417</t>
        </is>
      </c>
      <c r="D5" s="4" t="n">
        <v>46279</v>
      </c>
      <c r="E5" s="4" t="n">
        <v>46282</v>
      </c>
      <c r="F5" s="7">
        <f>IF($D5="","",IF(COUNTIF('Politiques'!$B$5:$B$14,"&lt;="&amp;$D5)=0,"",INDEX('Politiques'!$A$5:$A$14,COUNTIF('Politiques'!$B$5:$B$14,"&lt;="&amp;$D5))))</f>
        <v/>
      </c>
      <c r="G5" s="8">
        <f>IF($F5="","",INDEX('Politiques'!$C$5:$C$14,MATCH($F5,'Politiques'!$A$5:$A$14,0)))</f>
        <v/>
      </c>
      <c r="H5" s="8">
        <f>IF(OR($A5="",$D5=""),"",IF($F5="",$A5-$D5,$A5-IF(AND(INDEX('Politiques'!$D$5:$D$14,MATCH($F5,'Politiques'!$A$5:$A$14,0))="Date de livraison",$E5&lt;&gt;""),$E5,$D5)))</f>
        <v/>
      </c>
      <c r="I5" s="7">
        <f>IF(OR($H5="",$G5=""),"",IF($H5&lt;=$G5,"Oui","Non"))</f>
        <v/>
      </c>
      <c r="J5" s="5" t="inlineStr">
        <is>
          <t>Changement d’avis</t>
        </is>
      </c>
      <c r="K5" s="9" t="n">
        <v>139</v>
      </c>
      <c r="L5" s="10">
        <f>IF(OR($A5="",$K5=""),"",IF($I5="Non",'Listes'!$D$7,IF($K5&lt;='Listes'!$E$5,'Listes'!$D$5,IF($K5&lt;='Listes'!$E$6,'Listes'!$D$6,'Listes'!$D$7))))</f>
        <v/>
      </c>
      <c r="M5" s="11">
        <f>IF($A5="","",WORKDAY($A5,'Listes'!$G$5))</f>
        <v/>
      </c>
      <c r="N5" s="5" t="inlineStr">
        <is>
          <t>Remboursement partiel</t>
        </is>
      </c>
      <c r="O5" s="4" t="n">
        <v>46287</v>
      </c>
      <c r="P5" s="7">
        <f>IF(OR($M5="",$O5=""),"",IF($O5&lt;=$M5,"Oui","Non"))</f>
        <v/>
      </c>
      <c r="Q5" s="9" t="n">
        <v>131.5</v>
      </c>
      <c r="R5" s="5" t="inlineStr">
        <is>
          <t>réf. re_3Qx81Lg, ARN se terminant par 6789</t>
        </is>
      </c>
      <c r="S5" s="4" t="n">
        <v>46293</v>
      </c>
      <c r="T5" s="4" t="n">
        <v>46302</v>
      </c>
      <c r="U5" s="12">
        <f>IF($A5="","",IF($T5&lt;&gt;"","Clôturée",IF($O5="",IF(TODAY()&gt;$M5,"Décision en retard","En attente de décision"),IF(OR($N5="Remboursement intégral",$N5="Remboursement partiel"),IF($S5="","Remboursement à effectuer",IF(TODAY()&gt;WORKDAY($S5,'Listes'!$G$6),"Vérifier et clôturer","Remboursement effectué")),"Ouverte"))))</f>
        <v/>
      </c>
      <c r="V5" s="5" t="inlineStr">
        <is>
          <t>Commandée en Queen, il lui faut du King. 139,00 $ moins l’étiquette de retour de 7,50 $. Suivi du 5 oct. traité avec l’ARN</t>
        </is>
      </c>
    </row>
    <row r="6">
      <c r="A6" s="4" t="n">
        <v>46273</v>
      </c>
      <c r="B6" s="5" t="inlineStr">
        <is>
          <t>Lucas Meyer</t>
        </is>
      </c>
      <c r="C6" s="6" t="inlineStr">
        <is>
          <t>LG-20188</t>
        </is>
      </c>
      <c r="D6" s="4" t="n">
        <v>46237</v>
      </c>
      <c r="E6" s="4" t="n">
        <v>46240</v>
      </c>
      <c r="F6" s="7">
        <f>IF($D6="","",IF(COUNTIF('Politiques'!$B$5:$B$14,"&lt;="&amp;$D6)=0,"",INDEX('Politiques'!$A$5:$A$14,COUNTIF('Politiques'!$B$5:$B$14,"&lt;="&amp;$D6))))</f>
        <v/>
      </c>
      <c r="G6" s="8">
        <f>IF($F6="","",INDEX('Politiques'!$C$5:$C$14,MATCH($F6,'Politiques'!$A$5:$A$14,0)))</f>
        <v/>
      </c>
      <c r="H6" s="8">
        <f>IF(OR($A6="",$D6=""),"",IF($F6="",$A6-$D6,$A6-IF(AND(INDEX('Politiques'!$D$5:$D$14,MATCH($F6,'Politiques'!$A$5:$A$14,0))="Date de livraison",$E6&lt;&gt;""),$E6,$D6)))</f>
        <v/>
      </c>
      <c r="I6" s="7">
        <f>IF(OR($H6="",$G6=""),"",IF($H6&lt;=$G6,"Oui","Non"))</f>
        <v/>
      </c>
      <c r="J6" s="5" t="inlineStr">
        <is>
          <t>Changement d’avis</t>
        </is>
      </c>
      <c r="K6" s="9" t="n">
        <v>89</v>
      </c>
      <c r="L6" s="10">
        <f>IF(OR($A6="",$K6=""),"",IF($I6="Non",'Listes'!$D$7,IF($K6&lt;='Listes'!$E$5,'Listes'!$D$5,IF($K6&lt;='Listes'!$E$6,'Listes'!$D$6,'Listes'!$D$7))))</f>
        <v/>
      </c>
      <c r="M6" s="11">
        <f>IF($A6="","",WORKDAY($A6,'Listes'!$G$5))</f>
        <v/>
      </c>
      <c r="N6" s="5" t="inlineStr">
        <is>
          <t>Avoir</t>
        </is>
      </c>
      <c r="O6" s="4" t="n">
        <v>46274</v>
      </c>
      <c r="P6" s="7">
        <f>IF(OR($M6="",$O6=""),"",IF($O6&lt;=$M6,"Oui","Non"))</f>
        <v/>
      </c>
      <c r="Q6" s="9" t="n"/>
      <c r="R6" s="5" t="inlineStr">
        <is>
          <t>Avoir LG-SC-0907</t>
        </is>
      </c>
      <c r="S6" s="4" t="n"/>
      <c r="T6" s="4" t="n">
        <v>46276</v>
      </c>
      <c r="U6" s="12">
        <f>IF($A6="","",IF($T6&lt;&gt;"","Clôturée",IF($O6="",IF(TODAY()&gt;$M6,"Décision en retard","En attente de décision"),IF(OR($N6="Remboursement intégral",$N6="Remboursement partiel"),IF($S6="","Remboursement à effectuer",IF(TODAY()&gt;WORKDAY($S6,'Listes'!$G$6),"Vérifier et clôturer","Remboursement effectué")),"Ouverte"))))</f>
        <v/>
      </c>
      <c r="V6" s="5" t="inlineStr">
        <is>
          <t>Hors du délai v2 de 6 jours. Owen a approuvé un avoir de 89,00 $, accepté le 11 sept.</t>
        </is>
      </c>
    </row>
    <row r="7">
      <c r="A7" s="4" t="n">
        <v>46280</v>
      </c>
      <c r="B7" s="5" t="inlineStr">
        <is>
          <t>Hana Sato</t>
        </is>
      </c>
      <c r="C7" s="6" t="inlineStr">
        <is>
          <t>LG-20302</t>
        </is>
      </c>
      <c r="D7" s="4" t="n">
        <v>46262</v>
      </c>
      <c r="E7" s="4" t="n">
        <v>46265</v>
      </c>
      <c r="F7" s="7">
        <f>IF($D7="","",IF(COUNTIF('Politiques'!$B$5:$B$14,"&lt;="&amp;$D7)=0,"",INDEX('Politiques'!$A$5:$A$14,COUNTIF('Politiques'!$B$5:$B$14,"&lt;="&amp;$D7))))</f>
        <v/>
      </c>
      <c r="G7" s="8">
        <f>IF($F7="","",INDEX('Politiques'!$C$5:$C$14,MATCH($F7,'Politiques'!$A$5:$A$14,0)))</f>
        <v/>
      </c>
      <c r="H7" s="8">
        <f>IF(OR($A7="",$D7=""),"",IF($F7="",$A7-$D7,$A7-IF(AND(INDEX('Politiques'!$D$5:$D$14,MATCH($F7,'Politiques'!$A$5:$A$14,0))="Date de livraison",$E7&lt;&gt;""),$E7,$D7)))</f>
        <v/>
      </c>
      <c r="I7" s="7">
        <f>IF(OR($H7="",$G7=""),"",IF($H7&lt;=$G7,"Oui","Non"))</f>
        <v/>
      </c>
      <c r="J7" s="5" t="inlineStr">
        <is>
          <t>Endommagé ou défectueux</t>
        </is>
      </c>
      <c r="K7" s="9" t="n">
        <v>42</v>
      </c>
      <c r="L7" s="10">
        <f>IF(OR($A7="",$K7=""),"",IF($I7="Non",'Listes'!$D$7,IF($K7&lt;='Listes'!$E$5,'Listes'!$D$5,IF($K7&lt;='Listes'!$E$6,'Listes'!$D$6,'Listes'!$D$7))))</f>
        <v/>
      </c>
      <c r="M7" s="11">
        <f>IF($A7="","",WORKDAY($A7,'Listes'!$G$5))</f>
        <v/>
      </c>
      <c r="N7" s="5" t="inlineStr">
        <is>
          <t>Remboursement intégral</t>
        </is>
      </c>
      <c r="O7" s="4" t="n">
        <v>46280</v>
      </c>
      <c r="P7" s="7">
        <f>IF(OR($M7="",$O7=""),"",IF($O7&lt;=$M7,"Oui","Non"))</f>
        <v/>
      </c>
      <c r="Q7" s="9" t="n">
        <v>42</v>
      </c>
      <c r="R7" s="5" t="inlineStr">
        <is>
          <t>re_1Hd52Wk</t>
        </is>
      </c>
      <c r="S7" s="4" t="n">
        <v>46280</v>
      </c>
      <c r="T7" s="4" t="n"/>
      <c r="U7" s="12">
        <f>IF($A7="","",IF($T7&lt;&gt;"","Clôturée",IF($O7="",IF(TODAY()&gt;$M7,"Décision en retard","En attente de décision"),IF(OR($N7="Remboursement intégral",$N7="Remboursement partiel"),IF($S7="","Remboursement à effectuer",IF(TODAY()&gt;WORKDAY($S7,'Listes'!$G$6),"Vérifier et clôturer","Remboursement effectué")),"Ouverte"))))</f>
        <v/>
      </c>
      <c r="V7" s="5" t="inlineStr">
        <is>
          <t>Photo de fils tirés sur le lot de serviettes ; pas de retour nécessaire</t>
        </is>
      </c>
    </row>
    <row r="8">
      <c r="A8" s="4" t="n">
        <v>46289</v>
      </c>
      <c r="B8" s="5" t="inlineStr">
        <is>
          <t>Peter Walsh</t>
        </is>
      </c>
      <c r="C8" s="6" t="inlineStr">
        <is>
          <t>LG-20355</t>
        </is>
      </c>
      <c r="D8" s="4" t="n">
        <v>46267</v>
      </c>
      <c r="E8" s="4" t="n"/>
      <c r="F8" s="7">
        <f>IF($D8="","",IF(COUNTIF('Politiques'!$B$5:$B$14,"&lt;="&amp;$D8)=0,"",INDEX('Politiques'!$A$5:$A$14,COUNTIF('Politiques'!$B$5:$B$14,"&lt;="&amp;$D8))))</f>
        <v/>
      </c>
      <c r="G8" s="8">
        <f>IF($F8="","",INDEX('Politiques'!$C$5:$C$14,MATCH($F8,'Politiques'!$A$5:$A$14,0)))</f>
        <v/>
      </c>
      <c r="H8" s="8">
        <f>IF(OR($A8="",$D8=""),"",IF($F8="",$A8-$D8,$A8-IF(AND(INDEX('Politiques'!$D$5:$D$14,MATCH($F8,'Politiques'!$A$5:$A$14,0))="Date de livraison",$E8&lt;&gt;""),$E8,$D8)))</f>
        <v/>
      </c>
      <c r="I8" s="7">
        <f>IF(OR($H8="",$G8=""),"",IF($H8&lt;=$G8,"Oui","Non"))</f>
        <v/>
      </c>
      <c r="J8" s="5" t="inlineStr">
        <is>
          <t>Jamais reçu</t>
        </is>
      </c>
      <c r="K8" s="9" t="n">
        <v>64</v>
      </c>
      <c r="L8" s="10">
        <f>IF(OR($A8="",$K8=""),"",IF($I8="Non",'Listes'!$D$7,IF($K8&lt;='Listes'!$E$5,'Listes'!$D$5,IF($K8&lt;='Listes'!$E$6,'Listes'!$D$6,'Listes'!$D$7))))</f>
        <v/>
      </c>
      <c r="M8" s="11">
        <f>IF($A8="","",WORKDAY($A8,'Listes'!$G$5))</f>
        <v/>
      </c>
      <c r="N8" s="5" t="inlineStr">
        <is>
          <t>Remboursement intégral</t>
        </is>
      </c>
      <c r="O8" s="4" t="n">
        <v>46294</v>
      </c>
      <c r="P8" s="7">
        <f>IF(OR($M8="",$O8=""),"",IF($O8&lt;=$M8,"Oui","Non"))</f>
        <v/>
      </c>
      <c r="Q8" s="9" t="n">
        <v>64</v>
      </c>
      <c r="R8" s="5" t="inlineStr">
        <is>
          <t>re_7Tn20Pc</t>
        </is>
      </c>
      <c r="S8" s="4" t="n">
        <v>46294</v>
      </c>
      <c r="T8" s="4" t="n"/>
      <c r="U8" s="12">
        <f>IF($A8="","",IF($T8&lt;&gt;"","Clôturée",IF($O8="",IF(TODAY()&gt;$M8,"Décision en retard","En attente de décision"),IF(OR($N8="Remboursement intégral",$N8="Remboursement partiel"),IF($S8="","Remboursement à effectuer",IF(TODAY()&gt;WORKDAY($S8,'Listes'!$G$6),"Vérifier et clôturer","Remboursement effectué")),"Ouverte"))))</f>
        <v/>
      </c>
      <c r="V8" s="5" t="inlineStr">
        <is>
          <t>Enquête du transporteur close le 28 sept. : colis perdu ; décision avec 1 jour de retard</t>
        </is>
      </c>
    </row>
    <row r="9">
      <c r="A9" s="4" t="n">
        <v>46295</v>
      </c>
      <c r="B9" s="5" t="inlineStr">
        <is>
          <t>Amara Okeke</t>
        </is>
      </c>
      <c r="C9" s="6" t="inlineStr">
        <is>
          <t>LG-20391</t>
        </is>
      </c>
      <c r="D9" s="4" t="n">
        <v>46272</v>
      </c>
      <c r="E9" s="4" t="n">
        <v>46275</v>
      </c>
      <c r="F9" s="7">
        <f>IF($D9="","",IF(COUNTIF('Politiques'!$B$5:$B$14,"&lt;="&amp;$D9)=0,"",INDEX('Politiques'!$A$5:$A$14,COUNTIF('Politiques'!$B$5:$B$14,"&lt;="&amp;$D9))))</f>
        <v/>
      </c>
      <c r="G9" s="8">
        <f>IF($F9="","",INDEX('Politiques'!$C$5:$C$14,MATCH($F9,'Politiques'!$A$5:$A$14,0)))</f>
        <v/>
      </c>
      <c r="H9" s="8">
        <f>IF(OR($A9="",$D9=""),"",IF($F9="",$A9-$D9,$A9-IF(AND(INDEX('Politiques'!$D$5:$D$14,MATCH($F9,'Politiques'!$A$5:$A$14,0))="Date de livraison",$E9&lt;&gt;""),$E9,$D9)))</f>
        <v/>
      </c>
      <c r="I9" s="7">
        <f>IF(OR($H9="",$G9=""),"",IF($H9&lt;=$G9,"Oui","Non"))</f>
        <v/>
      </c>
      <c r="J9" s="5" t="inlineStr">
        <is>
          <t>Mauvais article envoyé</t>
        </is>
      </c>
      <c r="K9" s="9" t="n">
        <v>139</v>
      </c>
      <c r="L9" s="10">
        <f>IF(OR($A9="",$K9=""),"",IF($I9="Non",'Listes'!$D$7,IF($K9&lt;='Listes'!$E$5,'Listes'!$D$5,IF($K9&lt;='Listes'!$E$6,'Listes'!$D$6,'Listes'!$D$7))))</f>
        <v/>
      </c>
      <c r="M9" s="11">
        <f>IF($A9="","",WORKDAY($A9,'Listes'!$G$5))</f>
        <v/>
      </c>
      <c r="N9" s="5" t="inlineStr">
        <is>
          <t>Échange ou réparation</t>
        </is>
      </c>
      <c r="O9" s="4" t="n">
        <v>46296</v>
      </c>
      <c r="P9" s="7">
        <f>IF(OR($M9="",$O9=""),"",IF($O9&lt;=$M9,"Oui","Non"))</f>
        <v/>
      </c>
      <c r="Q9" s="9" t="n"/>
      <c r="R9" s="5" t="inlineStr">
        <is>
          <t>Commande d’échange LG-20466</t>
        </is>
      </c>
      <c r="S9" s="4" t="n"/>
      <c r="T9" s="4" t="n"/>
      <c r="U9" s="12">
        <f>IF($A9="","",IF($T9&lt;&gt;"","Clôturée",IF($O9="",IF(TODAY()&gt;$M9,"Décision en retard","En attente de décision"),IF(OR($N9="Remboursement intégral",$N9="Remboursement partiel"),IF($S9="","Remboursement à effectuer",IF(TODAY()&gt;WORKDAY($S9,'Listes'!$G$6),"Vérifier et clôturer","Remboursement effectué")),"Ouverte"))))</f>
        <v/>
      </c>
      <c r="V9" s="5" t="inlineStr">
        <is>
          <t>Bonne housse de couette envoyée le 1er oct. ; la mauvaise repart avec le transporteur</t>
        </is>
      </c>
    </row>
    <row r="10">
      <c r="A10" s="4" t="n">
        <v>46297</v>
      </c>
      <c r="B10" s="5" t="inlineStr">
        <is>
          <t>Julia Brandt</t>
        </is>
      </c>
      <c r="C10" s="6" t="inlineStr">
        <is>
          <t>LG-20410</t>
        </is>
      </c>
      <c r="D10" s="4" t="n">
        <v>46277</v>
      </c>
      <c r="E10" s="4" t="n">
        <v>46281</v>
      </c>
      <c r="F10" s="7">
        <f>IF($D10="","",IF(COUNTIF('Politiques'!$B$5:$B$14,"&lt;="&amp;$D10)=0,"",INDEX('Politiques'!$A$5:$A$14,COUNTIF('Politiques'!$B$5:$B$14,"&lt;="&amp;$D10))))</f>
        <v/>
      </c>
      <c r="G10" s="8">
        <f>IF($F10="","",INDEX('Politiques'!$C$5:$C$14,MATCH($F10,'Politiques'!$A$5:$A$14,0)))</f>
        <v/>
      </c>
      <c r="H10" s="8">
        <f>IF(OR($A10="",$D10=""),"",IF($F10="",$A10-$D10,$A10-IF(AND(INDEX('Politiques'!$D$5:$D$14,MATCH($F10,'Politiques'!$A$5:$A$14,0))="Date de livraison",$E10&lt;&gt;""),$E10,$D10)))</f>
        <v/>
      </c>
      <c r="I10" s="7">
        <f>IF(OR($H10="",$G10=""),"",IF($H10&lt;=$G10,"Oui","Non"))</f>
        <v/>
      </c>
      <c r="J10" s="5" t="inlineStr">
        <is>
          <t>Non conforme à la description</t>
        </is>
      </c>
      <c r="K10" s="9" t="n">
        <v>184</v>
      </c>
      <c r="L10" s="10">
        <f>IF(OR($A10="",$K10=""),"",IF($I10="Non",'Listes'!$D$7,IF($K10&lt;='Listes'!$E$5,'Listes'!$D$5,IF($K10&lt;='Listes'!$E$6,'Listes'!$D$6,'Listes'!$D$7))))</f>
        <v/>
      </c>
      <c r="M10" s="11">
        <f>IF($A10="","",WORKDAY($A10,'Listes'!$G$5))</f>
        <v/>
      </c>
      <c r="N10" s="5" t="inlineStr">
        <is>
          <t>Remboursement intégral</t>
        </is>
      </c>
      <c r="O10" s="4" t="n">
        <v>46300</v>
      </c>
      <c r="P10" s="7">
        <f>IF(OR($M10="",$O10=""),"",IF($O10&lt;=$M10,"Oui","Non"))</f>
        <v/>
      </c>
      <c r="Q10" s="9" t="n">
        <v>184</v>
      </c>
      <c r="R10" s="5" t="n"/>
      <c r="S10" s="4" t="n"/>
      <c r="T10" s="4" t="n"/>
      <c r="U10" s="12">
        <f>IF($A10="","",IF($T10&lt;&gt;"","Clôturée",IF($O10="",IF(TODAY()&gt;$M10,"Décision en retard","En attente de décision"),IF(OR($N10="Remboursement intégral",$N10="Remboursement partiel"),IF($S10="","Remboursement à effectuer",IF(TODAY()&gt;WORKDAY($S10,'Listes'!$G$6),"Vérifier et clôturer","Remboursement effectué")),"Ouverte"))))</f>
        <v/>
      </c>
      <c r="V10" s="5" t="inlineStr">
        <is>
          <t>Couleur bien plus foncée que sur les photos. Remboursement intégral avec la livraison à réception du colis retourné ; étiquette envoyée le 5 oct.</t>
        </is>
      </c>
    </row>
    <row r="11">
      <c r="A11" s="4" t="n">
        <v>46301</v>
      </c>
      <c r="B11" s="5" t="inlineStr">
        <is>
          <t>Kevin Tran</t>
        </is>
      </c>
      <c r="C11" s="6" t="inlineStr">
        <is>
          <t>LG-20433</t>
        </is>
      </c>
      <c r="D11" s="4" t="n">
        <v>46285</v>
      </c>
      <c r="E11" s="4" t="n">
        <v>46289</v>
      </c>
      <c r="F11" s="7">
        <f>IF($D11="","",IF(COUNTIF('Politiques'!$B$5:$B$14,"&lt;="&amp;$D11)=0,"",INDEX('Politiques'!$A$5:$A$14,COUNTIF('Politiques'!$B$5:$B$14,"&lt;="&amp;$D11))))</f>
        <v/>
      </c>
      <c r="G11" s="8">
        <f>IF($F11="","",INDEX('Politiques'!$C$5:$C$14,MATCH($F11,'Politiques'!$A$5:$A$14,0)))</f>
        <v/>
      </c>
      <c r="H11" s="8">
        <f>IF(OR($A11="",$D11=""),"",IF($F11="",$A11-$D11,$A11-IF(AND(INDEX('Politiques'!$D$5:$D$14,MATCH($F11,'Politiques'!$A$5:$A$14,0))="Date de livraison",$E11&lt;&gt;""),$E11,$D11)))</f>
        <v/>
      </c>
      <c r="I11" s="7">
        <f>IF(OR($H11="",$G11=""),"",IF($H11&lt;=$G11,"Oui","Non"))</f>
        <v/>
      </c>
      <c r="J11" s="5" t="inlineStr">
        <is>
          <t>Endommagé ou défectueux</t>
        </is>
      </c>
      <c r="K11" s="9" t="n">
        <v>36</v>
      </c>
      <c r="L11" s="10">
        <f>IF(OR($A11="",$K11=""),"",IF($I11="Non",'Listes'!$D$7,IF($K11&lt;='Listes'!$E$5,'Listes'!$D$5,IF($K11&lt;='Listes'!$E$6,'Listes'!$D$6,'Listes'!$D$7))))</f>
        <v/>
      </c>
      <c r="M11" s="11">
        <f>IF($A11="","",WORKDAY($A11,'Listes'!$G$5))</f>
        <v/>
      </c>
      <c r="N11" s="5" t="n"/>
      <c r="O11" s="4" t="n"/>
      <c r="P11" s="7">
        <f>IF(OR($M11="",$O11=""),"",IF($O11&lt;=$M11,"Oui","Non"))</f>
        <v/>
      </c>
      <c r="Q11" s="9" t="n"/>
      <c r="R11" s="5" t="n"/>
      <c r="S11" s="4" t="n"/>
      <c r="T11" s="4" t="n"/>
      <c r="U11" s="12">
        <f>IF($A11="","",IF($T11&lt;&gt;"","Clôturée",IF($O11="",IF(TODAY()&gt;$M11,"Décision en retard","En attente de décision"),IF(OR($N11="Remboursement intégral",$N11="Remboursement partiel"),IF($S11="","Remboursement à effectuer",IF(TODAY()&gt;WORKDAY($S11,'Listes'!$G$6),"Vérifier et clôturer","Remboursement effectué")),"Ouverte"))))</f>
        <v/>
      </c>
      <c r="V11" s="5" t="inlineStr">
        <is>
          <t>Photo de la couture ouverte demandée le 6 oct.</t>
        </is>
      </c>
    </row>
    <row r="12">
      <c r="A12" s="4" t="n">
        <v>46296</v>
      </c>
      <c r="B12" s="5" t="inlineStr">
        <is>
          <t>Rosa Delgado</t>
        </is>
      </c>
      <c r="C12" s="6" t="inlineStr">
        <is>
          <t>LG-19870</t>
        </is>
      </c>
      <c r="D12" s="4" t="n">
        <v>46191</v>
      </c>
      <c r="E12" s="4" t="n">
        <v>46195</v>
      </c>
      <c r="F12" s="7">
        <f>IF($D12="","",IF(COUNTIF('Politiques'!$B$5:$B$14,"&lt;="&amp;$D12)=0,"",INDEX('Politiques'!$A$5:$A$14,COUNTIF('Politiques'!$B$5:$B$14,"&lt;="&amp;$D12))))</f>
        <v/>
      </c>
      <c r="G12" s="8">
        <f>IF($F12="","",INDEX('Politiques'!$C$5:$C$14,MATCH($F12,'Politiques'!$A$5:$A$14,0)))</f>
        <v/>
      </c>
      <c r="H12" s="8">
        <f>IF(OR($A12="",$D12=""),"",IF($F12="",$A12-$D12,$A12-IF(AND(INDEX('Politiques'!$D$5:$D$14,MATCH($F12,'Politiques'!$A$5:$A$14,0))="Date de livraison",$E12&lt;&gt;""),$E12,$D12)))</f>
        <v/>
      </c>
      <c r="I12" s="7">
        <f>IF(OR($H12="",$G12=""),"",IF($H12&lt;=$G12,"Oui","Non"))</f>
        <v/>
      </c>
      <c r="J12" s="5" t="inlineStr">
        <is>
          <t>Endommagé ou défectueux</t>
        </is>
      </c>
      <c r="K12" s="9" t="n">
        <v>139</v>
      </c>
      <c r="L12" s="10">
        <f>IF(OR($A12="",$K12=""),"",IF($I12="Non",'Listes'!$D$7,IF($K12&lt;='Listes'!$E$5,'Listes'!$D$5,IF($K12&lt;='Listes'!$E$6,'Listes'!$D$6,'Listes'!$D$7))))</f>
        <v/>
      </c>
      <c r="M12" s="11">
        <f>IF($A12="","",WORKDAY($A12,'Listes'!$G$5))</f>
        <v/>
      </c>
      <c r="N12" s="5" t="n"/>
      <c r="O12" s="4" t="n"/>
      <c r="P12" s="7">
        <f>IF(OR($M12="",$O12=""),"",IF($O12&lt;=$M12,"Oui","Non"))</f>
        <v/>
      </c>
      <c r="Q12" s="9" t="n"/>
      <c r="R12" s="5" t="n"/>
      <c r="S12" s="4" t="n"/>
      <c r="T12" s="4" t="n"/>
      <c r="U12" s="12">
        <f>IF($A12="","",IF($T12&lt;&gt;"","Clôturée",IF($O12="",IF(TODAY()&gt;$M12,"Décision en retard","En attente de décision"),IF(OR($N12="Remboursement intégral",$N12="Remboursement partiel"),IF($S12="","Remboursement à effectuer",IF(TODAY()&gt;WORKDAY($S12,'Listes'!$G$6),"Vérifier et clôturer","Remboursement effectué")),"Ouverte"))))</f>
        <v/>
      </c>
      <c r="V12" s="5" t="inlineStr">
        <is>
          <t>Fermeture éclair cassée après 3 mois, hors délai. Owen décidera : réparation ou avoir</t>
        </is>
      </c>
    </row>
    <row r="13">
      <c r="A13" s="4" t="n"/>
      <c r="B13" s="5" t="n"/>
      <c r="C13" s="6" t="n"/>
      <c r="D13" s="4" t="n"/>
      <c r="E13" s="4" t="n"/>
      <c r="F13" s="7">
        <f>IF($D13="","",IF(COUNTIF('Politiques'!$B$5:$B$14,"&lt;="&amp;$D13)=0,"",INDEX('Politiques'!$A$5:$A$14,COUNTIF('Politiques'!$B$5:$B$14,"&lt;="&amp;$D13))))</f>
        <v/>
      </c>
      <c r="G13" s="8">
        <f>IF($F13="","",INDEX('Politiques'!$C$5:$C$14,MATCH($F13,'Politiques'!$A$5:$A$14,0)))</f>
        <v/>
      </c>
      <c r="H13" s="8">
        <f>IF(OR($A13="",$D13=""),"",IF($F13="",$A13-$D13,$A13-IF(AND(INDEX('Politiques'!$D$5:$D$14,MATCH($F13,'Politiques'!$A$5:$A$14,0))="Date de livraison",$E13&lt;&gt;""),$E13,$D13)))</f>
        <v/>
      </c>
      <c r="I13" s="7">
        <f>IF(OR($H13="",$G13=""),"",IF($H13&lt;=$G13,"Oui","Non"))</f>
        <v/>
      </c>
      <c r="J13" s="5" t="n"/>
      <c r="K13" s="9" t="n"/>
      <c r="L13" s="10">
        <f>IF(OR($A13="",$K13=""),"",IF($I13="Non",'Listes'!$D$7,IF($K13&lt;='Listes'!$E$5,'Listes'!$D$5,IF($K13&lt;='Listes'!$E$6,'Listes'!$D$6,'Listes'!$D$7))))</f>
        <v/>
      </c>
      <c r="M13" s="11">
        <f>IF($A13="","",WORKDAY($A13,'Listes'!$G$5))</f>
        <v/>
      </c>
      <c r="N13" s="5" t="n"/>
      <c r="O13" s="4" t="n"/>
      <c r="P13" s="7">
        <f>IF(OR($M13="",$O13=""),"",IF($O13&lt;=$M13,"Oui","Non"))</f>
        <v/>
      </c>
      <c r="Q13" s="9" t="n"/>
      <c r="R13" s="5" t="n"/>
      <c r="S13" s="4" t="n"/>
      <c r="T13" s="4" t="n"/>
      <c r="U13" s="12">
        <f>IF($A13="","",IF($T13&lt;&gt;"","Clôturée",IF($O13="",IF(TODAY()&gt;$M13,"Décision en retard","En attente de décision"),IF(OR($N13="Remboursement intégral",$N13="Remboursement partiel"),IF($S13="","Remboursement à effectuer",IF(TODAY()&gt;WORKDAY($S13,'Listes'!$G$6),"Vérifier et clôturer","Remboursement effectué")),"Ouverte"))))</f>
        <v/>
      </c>
      <c r="V13" s="5" t="n"/>
    </row>
    <row r="14">
      <c r="A14" s="4" t="n"/>
      <c r="B14" s="5" t="n"/>
      <c r="C14" s="6" t="n"/>
      <c r="D14" s="4" t="n"/>
      <c r="E14" s="4" t="n"/>
      <c r="F14" s="7">
        <f>IF($D14="","",IF(COUNTIF('Politiques'!$B$5:$B$14,"&lt;="&amp;$D14)=0,"",INDEX('Politiques'!$A$5:$A$14,COUNTIF('Politiques'!$B$5:$B$14,"&lt;="&amp;$D14))))</f>
        <v/>
      </c>
      <c r="G14" s="8">
        <f>IF($F14="","",INDEX('Politiques'!$C$5:$C$14,MATCH($F14,'Politiques'!$A$5:$A$14,0)))</f>
        <v/>
      </c>
      <c r="H14" s="8">
        <f>IF(OR($A14="",$D14=""),"",IF($F14="",$A14-$D14,$A14-IF(AND(INDEX('Politiques'!$D$5:$D$14,MATCH($F14,'Politiques'!$A$5:$A$14,0))="Date de livraison",$E14&lt;&gt;""),$E14,$D14)))</f>
        <v/>
      </c>
      <c r="I14" s="7">
        <f>IF(OR($H14="",$G14=""),"",IF($H14&lt;=$G14,"Oui","Non"))</f>
        <v/>
      </c>
      <c r="J14" s="5" t="n"/>
      <c r="K14" s="9" t="n"/>
      <c r="L14" s="10">
        <f>IF(OR($A14="",$K14=""),"",IF($I14="Non",'Listes'!$D$7,IF($K14&lt;='Listes'!$E$5,'Listes'!$D$5,IF($K14&lt;='Listes'!$E$6,'Listes'!$D$6,'Listes'!$D$7))))</f>
        <v/>
      </c>
      <c r="M14" s="11">
        <f>IF($A14="","",WORKDAY($A14,'Listes'!$G$5))</f>
        <v/>
      </c>
      <c r="N14" s="5" t="n"/>
      <c r="O14" s="4" t="n"/>
      <c r="P14" s="7">
        <f>IF(OR($M14="",$O14=""),"",IF($O14&lt;=$M14,"Oui","Non"))</f>
        <v/>
      </c>
      <c r="Q14" s="9" t="n"/>
      <c r="R14" s="5" t="n"/>
      <c r="S14" s="4" t="n"/>
      <c r="T14" s="4" t="n"/>
      <c r="U14" s="12">
        <f>IF($A14="","",IF($T14&lt;&gt;"","Clôturée",IF($O14="",IF(TODAY()&gt;$M14,"Décision en retard","En attente de décision"),IF(OR($N14="Remboursement intégral",$N14="Remboursement partiel"),IF($S14="","Remboursement à effectuer",IF(TODAY()&gt;WORKDAY($S14,'Listes'!$G$6),"Vérifier et clôturer","Remboursement effectué")),"Ouverte"))))</f>
        <v/>
      </c>
      <c r="V14" s="5" t="n"/>
    </row>
    <row r="15">
      <c r="A15" s="4" t="n"/>
      <c r="B15" s="5" t="n"/>
      <c r="C15" s="6" t="n"/>
      <c r="D15" s="4" t="n"/>
      <c r="E15" s="4" t="n"/>
      <c r="F15" s="7">
        <f>IF($D15="","",IF(COUNTIF('Politiques'!$B$5:$B$14,"&lt;="&amp;$D15)=0,"",INDEX('Politiques'!$A$5:$A$14,COUNTIF('Politiques'!$B$5:$B$14,"&lt;="&amp;$D15))))</f>
        <v/>
      </c>
      <c r="G15" s="8">
        <f>IF($F15="","",INDEX('Politiques'!$C$5:$C$14,MATCH($F15,'Politiques'!$A$5:$A$14,0)))</f>
        <v/>
      </c>
      <c r="H15" s="8">
        <f>IF(OR($A15="",$D15=""),"",IF($F15="",$A15-$D15,$A15-IF(AND(INDEX('Politiques'!$D$5:$D$14,MATCH($F15,'Politiques'!$A$5:$A$14,0))="Date de livraison",$E15&lt;&gt;""),$E15,$D15)))</f>
        <v/>
      </c>
      <c r="I15" s="7">
        <f>IF(OR($H15="",$G15=""),"",IF($H15&lt;=$G15,"Oui","Non"))</f>
        <v/>
      </c>
      <c r="J15" s="5" t="n"/>
      <c r="K15" s="9" t="n"/>
      <c r="L15" s="10">
        <f>IF(OR($A15="",$K15=""),"",IF($I15="Non",'Listes'!$D$7,IF($K15&lt;='Listes'!$E$5,'Listes'!$D$5,IF($K15&lt;='Listes'!$E$6,'Listes'!$D$6,'Listes'!$D$7))))</f>
        <v/>
      </c>
      <c r="M15" s="11">
        <f>IF($A15="","",WORKDAY($A15,'Listes'!$G$5))</f>
        <v/>
      </c>
      <c r="N15" s="5" t="n"/>
      <c r="O15" s="4" t="n"/>
      <c r="P15" s="7">
        <f>IF(OR($M15="",$O15=""),"",IF($O15&lt;=$M15,"Oui","Non"))</f>
        <v/>
      </c>
      <c r="Q15" s="9" t="n"/>
      <c r="R15" s="5" t="n"/>
      <c r="S15" s="4" t="n"/>
      <c r="T15" s="4" t="n"/>
      <c r="U15" s="12">
        <f>IF($A15="","",IF($T15&lt;&gt;"","Clôturée",IF($O15="",IF(TODAY()&gt;$M15,"Décision en retard","En attente de décision"),IF(OR($N15="Remboursement intégral",$N15="Remboursement partiel"),IF($S15="","Remboursement à effectuer",IF(TODAY()&gt;WORKDAY($S15,'Listes'!$G$6),"Vérifier et clôturer","Remboursement effectué")),"Ouverte"))))</f>
        <v/>
      </c>
      <c r="V15" s="5" t="n"/>
    </row>
    <row r="16">
      <c r="A16" s="4" t="n"/>
      <c r="B16" s="5" t="n"/>
      <c r="C16" s="6" t="n"/>
      <c r="D16" s="4" t="n"/>
      <c r="E16" s="4" t="n"/>
      <c r="F16" s="7">
        <f>IF($D16="","",IF(COUNTIF('Politiques'!$B$5:$B$14,"&lt;="&amp;$D16)=0,"",INDEX('Politiques'!$A$5:$A$14,COUNTIF('Politiques'!$B$5:$B$14,"&lt;="&amp;$D16))))</f>
        <v/>
      </c>
      <c r="G16" s="8">
        <f>IF($F16="","",INDEX('Politiques'!$C$5:$C$14,MATCH($F16,'Politiques'!$A$5:$A$14,0)))</f>
        <v/>
      </c>
      <c r="H16" s="8">
        <f>IF(OR($A16="",$D16=""),"",IF($F16="",$A16-$D16,$A16-IF(AND(INDEX('Politiques'!$D$5:$D$14,MATCH($F16,'Politiques'!$A$5:$A$14,0))="Date de livraison",$E16&lt;&gt;""),$E16,$D16)))</f>
        <v/>
      </c>
      <c r="I16" s="7">
        <f>IF(OR($H16="",$G16=""),"",IF($H16&lt;=$G16,"Oui","Non"))</f>
        <v/>
      </c>
      <c r="J16" s="5" t="n"/>
      <c r="K16" s="9" t="n"/>
      <c r="L16" s="10">
        <f>IF(OR($A16="",$K16=""),"",IF($I16="Non",'Listes'!$D$7,IF($K16&lt;='Listes'!$E$5,'Listes'!$D$5,IF($K16&lt;='Listes'!$E$6,'Listes'!$D$6,'Listes'!$D$7))))</f>
        <v/>
      </c>
      <c r="M16" s="11">
        <f>IF($A16="","",WORKDAY($A16,'Listes'!$G$5))</f>
        <v/>
      </c>
      <c r="N16" s="5" t="n"/>
      <c r="O16" s="4" t="n"/>
      <c r="P16" s="7">
        <f>IF(OR($M16="",$O16=""),"",IF($O16&lt;=$M16,"Oui","Non"))</f>
        <v/>
      </c>
      <c r="Q16" s="9" t="n"/>
      <c r="R16" s="5" t="n"/>
      <c r="S16" s="4" t="n"/>
      <c r="T16" s="4" t="n"/>
      <c r="U16" s="12">
        <f>IF($A16="","",IF($T16&lt;&gt;"","Clôturée",IF($O16="",IF(TODAY()&gt;$M16,"Décision en retard","En attente de décision"),IF(OR($N16="Remboursement intégral",$N16="Remboursement partiel"),IF($S16="","Remboursement à effectuer",IF(TODAY()&gt;WORKDAY($S16,'Listes'!$G$6),"Vérifier et clôturer","Remboursement effectué")),"Ouverte"))))</f>
        <v/>
      </c>
      <c r="V16" s="5" t="n"/>
    </row>
    <row r="17">
      <c r="A17" s="4" t="n"/>
      <c r="B17" s="5" t="n"/>
      <c r="C17" s="6" t="n"/>
      <c r="D17" s="4" t="n"/>
      <c r="E17" s="4" t="n"/>
      <c r="F17" s="7">
        <f>IF($D17="","",IF(COUNTIF('Politiques'!$B$5:$B$14,"&lt;="&amp;$D17)=0,"",INDEX('Politiques'!$A$5:$A$14,COUNTIF('Politiques'!$B$5:$B$14,"&lt;="&amp;$D17))))</f>
        <v/>
      </c>
      <c r="G17" s="8">
        <f>IF($F17="","",INDEX('Politiques'!$C$5:$C$14,MATCH($F17,'Politiques'!$A$5:$A$14,0)))</f>
        <v/>
      </c>
      <c r="H17" s="8">
        <f>IF(OR($A17="",$D17=""),"",IF($F17="",$A17-$D17,$A17-IF(AND(INDEX('Politiques'!$D$5:$D$14,MATCH($F17,'Politiques'!$A$5:$A$14,0))="Date de livraison",$E17&lt;&gt;""),$E17,$D17)))</f>
        <v/>
      </c>
      <c r="I17" s="7">
        <f>IF(OR($H17="",$G17=""),"",IF($H17&lt;=$G17,"Oui","Non"))</f>
        <v/>
      </c>
      <c r="J17" s="5" t="n"/>
      <c r="K17" s="9" t="n"/>
      <c r="L17" s="10">
        <f>IF(OR($A17="",$K17=""),"",IF($I17="Non",'Listes'!$D$7,IF($K17&lt;='Listes'!$E$5,'Listes'!$D$5,IF($K17&lt;='Listes'!$E$6,'Listes'!$D$6,'Listes'!$D$7))))</f>
        <v/>
      </c>
      <c r="M17" s="11">
        <f>IF($A17="","",WORKDAY($A17,'Listes'!$G$5))</f>
        <v/>
      </c>
      <c r="N17" s="5" t="n"/>
      <c r="O17" s="4" t="n"/>
      <c r="P17" s="7">
        <f>IF(OR($M17="",$O17=""),"",IF($O17&lt;=$M17,"Oui","Non"))</f>
        <v/>
      </c>
      <c r="Q17" s="9" t="n"/>
      <c r="R17" s="5" t="n"/>
      <c r="S17" s="4" t="n"/>
      <c r="T17" s="4" t="n"/>
      <c r="U17" s="12">
        <f>IF($A17="","",IF($T17&lt;&gt;"","Clôturée",IF($O17="",IF(TODAY()&gt;$M17,"Décision en retard","En attente de décision"),IF(OR($N17="Remboursement intégral",$N17="Remboursement partiel"),IF($S17="","Remboursement à effectuer",IF(TODAY()&gt;WORKDAY($S17,'Listes'!$G$6),"Vérifier et clôturer","Remboursement effectué")),"Ouverte"))))</f>
        <v/>
      </c>
      <c r="V17" s="5" t="n"/>
    </row>
    <row r="18">
      <c r="A18" s="4" t="n"/>
      <c r="B18" s="5" t="n"/>
      <c r="C18" s="6" t="n"/>
      <c r="D18" s="4" t="n"/>
      <c r="E18" s="4" t="n"/>
      <c r="F18" s="7">
        <f>IF($D18="","",IF(COUNTIF('Politiques'!$B$5:$B$14,"&lt;="&amp;$D18)=0,"",INDEX('Politiques'!$A$5:$A$14,COUNTIF('Politiques'!$B$5:$B$14,"&lt;="&amp;$D18))))</f>
        <v/>
      </c>
      <c r="G18" s="8">
        <f>IF($F18="","",INDEX('Politiques'!$C$5:$C$14,MATCH($F18,'Politiques'!$A$5:$A$14,0)))</f>
        <v/>
      </c>
      <c r="H18" s="8">
        <f>IF(OR($A18="",$D18=""),"",IF($F18="",$A18-$D18,$A18-IF(AND(INDEX('Politiques'!$D$5:$D$14,MATCH($F18,'Politiques'!$A$5:$A$14,0))="Date de livraison",$E18&lt;&gt;""),$E18,$D18)))</f>
        <v/>
      </c>
      <c r="I18" s="7">
        <f>IF(OR($H18="",$G18=""),"",IF($H18&lt;=$G18,"Oui","Non"))</f>
        <v/>
      </c>
      <c r="J18" s="5" t="n"/>
      <c r="K18" s="9" t="n"/>
      <c r="L18" s="10">
        <f>IF(OR($A18="",$K18=""),"",IF($I18="Non",'Listes'!$D$7,IF($K18&lt;='Listes'!$E$5,'Listes'!$D$5,IF($K18&lt;='Listes'!$E$6,'Listes'!$D$6,'Listes'!$D$7))))</f>
        <v/>
      </c>
      <c r="M18" s="11">
        <f>IF($A18="","",WORKDAY($A18,'Listes'!$G$5))</f>
        <v/>
      </c>
      <c r="N18" s="5" t="n"/>
      <c r="O18" s="4" t="n"/>
      <c r="P18" s="7">
        <f>IF(OR($M18="",$O18=""),"",IF($O18&lt;=$M18,"Oui","Non"))</f>
        <v/>
      </c>
      <c r="Q18" s="9" t="n"/>
      <c r="R18" s="5" t="n"/>
      <c r="S18" s="4" t="n"/>
      <c r="T18" s="4" t="n"/>
      <c r="U18" s="12">
        <f>IF($A18="","",IF($T18&lt;&gt;"","Clôturée",IF($O18="",IF(TODAY()&gt;$M18,"Décision en retard","En attente de décision"),IF(OR($N18="Remboursement intégral",$N18="Remboursement partiel"),IF($S18="","Remboursement à effectuer",IF(TODAY()&gt;WORKDAY($S18,'Listes'!$G$6),"Vérifier et clôturer","Remboursement effectué")),"Ouverte"))))</f>
        <v/>
      </c>
      <c r="V18" s="5" t="n"/>
    </row>
    <row r="19">
      <c r="A19" s="4" t="n"/>
      <c r="B19" s="5" t="n"/>
      <c r="C19" s="6" t="n"/>
      <c r="D19" s="4" t="n"/>
      <c r="E19" s="4" t="n"/>
      <c r="F19" s="7">
        <f>IF($D19="","",IF(COUNTIF('Politiques'!$B$5:$B$14,"&lt;="&amp;$D19)=0,"",INDEX('Politiques'!$A$5:$A$14,COUNTIF('Politiques'!$B$5:$B$14,"&lt;="&amp;$D19))))</f>
        <v/>
      </c>
      <c r="G19" s="8">
        <f>IF($F19="","",INDEX('Politiques'!$C$5:$C$14,MATCH($F19,'Politiques'!$A$5:$A$14,0)))</f>
        <v/>
      </c>
      <c r="H19" s="8">
        <f>IF(OR($A19="",$D19=""),"",IF($F19="",$A19-$D19,$A19-IF(AND(INDEX('Politiques'!$D$5:$D$14,MATCH($F19,'Politiques'!$A$5:$A$14,0))="Date de livraison",$E19&lt;&gt;""),$E19,$D19)))</f>
        <v/>
      </c>
      <c r="I19" s="7">
        <f>IF(OR($H19="",$G19=""),"",IF($H19&lt;=$G19,"Oui","Non"))</f>
        <v/>
      </c>
      <c r="J19" s="5" t="n"/>
      <c r="K19" s="9" t="n"/>
      <c r="L19" s="10">
        <f>IF(OR($A19="",$K19=""),"",IF($I19="Non",'Listes'!$D$7,IF($K19&lt;='Listes'!$E$5,'Listes'!$D$5,IF($K19&lt;='Listes'!$E$6,'Listes'!$D$6,'Listes'!$D$7))))</f>
        <v/>
      </c>
      <c r="M19" s="11">
        <f>IF($A19="","",WORKDAY($A19,'Listes'!$G$5))</f>
        <v/>
      </c>
      <c r="N19" s="5" t="n"/>
      <c r="O19" s="4" t="n"/>
      <c r="P19" s="7">
        <f>IF(OR($M19="",$O19=""),"",IF($O19&lt;=$M19,"Oui","Non"))</f>
        <v/>
      </c>
      <c r="Q19" s="9" t="n"/>
      <c r="R19" s="5" t="n"/>
      <c r="S19" s="4" t="n"/>
      <c r="T19" s="4" t="n"/>
      <c r="U19" s="12">
        <f>IF($A19="","",IF($T19&lt;&gt;"","Clôturée",IF($O19="",IF(TODAY()&gt;$M19,"Décision en retard","En attente de décision"),IF(OR($N19="Remboursement intégral",$N19="Remboursement partiel"),IF($S19="","Remboursement à effectuer",IF(TODAY()&gt;WORKDAY($S19,'Listes'!$G$6),"Vérifier et clôturer","Remboursement effectué")),"Ouverte"))))</f>
        <v/>
      </c>
      <c r="V19" s="5" t="n"/>
    </row>
    <row r="20">
      <c r="A20" s="4" t="n"/>
      <c r="B20" s="5" t="n"/>
      <c r="C20" s="6" t="n"/>
      <c r="D20" s="4" t="n"/>
      <c r="E20" s="4" t="n"/>
      <c r="F20" s="7">
        <f>IF($D20="","",IF(COUNTIF('Politiques'!$B$5:$B$14,"&lt;="&amp;$D20)=0,"",INDEX('Politiques'!$A$5:$A$14,COUNTIF('Politiques'!$B$5:$B$14,"&lt;="&amp;$D20))))</f>
        <v/>
      </c>
      <c r="G20" s="8">
        <f>IF($F20="","",INDEX('Politiques'!$C$5:$C$14,MATCH($F20,'Politiques'!$A$5:$A$14,0)))</f>
        <v/>
      </c>
      <c r="H20" s="8">
        <f>IF(OR($A20="",$D20=""),"",IF($F20="",$A20-$D20,$A20-IF(AND(INDEX('Politiques'!$D$5:$D$14,MATCH($F20,'Politiques'!$A$5:$A$14,0))="Date de livraison",$E20&lt;&gt;""),$E20,$D20)))</f>
        <v/>
      </c>
      <c r="I20" s="7">
        <f>IF(OR($H20="",$G20=""),"",IF($H20&lt;=$G20,"Oui","Non"))</f>
        <v/>
      </c>
      <c r="J20" s="5" t="n"/>
      <c r="K20" s="9" t="n"/>
      <c r="L20" s="10">
        <f>IF(OR($A20="",$K20=""),"",IF($I20="Non",'Listes'!$D$7,IF($K20&lt;='Listes'!$E$5,'Listes'!$D$5,IF($K20&lt;='Listes'!$E$6,'Listes'!$D$6,'Listes'!$D$7))))</f>
        <v/>
      </c>
      <c r="M20" s="11">
        <f>IF($A20="","",WORKDAY($A20,'Listes'!$G$5))</f>
        <v/>
      </c>
      <c r="N20" s="5" t="n"/>
      <c r="O20" s="4" t="n"/>
      <c r="P20" s="7">
        <f>IF(OR($M20="",$O20=""),"",IF($O20&lt;=$M20,"Oui","Non"))</f>
        <v/>
      </c>
      <c r="Q20" s="9" t="n"/>
      <c r="R20" s="5" t="n"/>
      <c r="S20" s="4" t="n"/>
      <c r="T20" s="4" t="n"/>
      <c r="U20" s="12">
        <f>IF($A20="","",IF($T20&lt;&gt;"","Clôturée",IF($O20="",IF(TODAY()&gt;$M20,"Décision en retard","En attente de décision"),IF(OR($N20="Remboursement intégral",$N20="Remboursement partiel"),IF($S20="","Remboursement à effectuer",IF(TODAY()&gt;WORKDAY($S20,'Listes'!$G$6),"Vérifier et clôturer","Remboursement effectué")),"Ouverte"))))</f>
        <v/>
      </c>
      <c r="V20" s="5" t="n"/>
    </row>
    <row r="21">
      <c r="A21" s="4" t="n"/>
      <c r="B21" s="5" t="n"/>
      <c r="C21" s="6" t="n"/>
      <c r="D21" s="4" t="n"/>
      <c r="E21" s="4" t="n"/>
      <c r="F21" s="7">
        <f>IF($D21="","",IF(COUNTIF('Politiques'!$B$5:$B$14,"&lt;="&amp;$D21)=0,"",INDEX('Politiques'!$A$5:$A$14,COUNTIF('Politiques'!$B$5:$B$14,"&lt;="&amp;$D21))))</f>
        <v/>
      </c>
      <c r="G21" s="8">
        <f>IF($F21="","",INDEX('Politiques'!$C$5:$C$14,MATCH($F21,'Politiques'!$A$5:$A$14,0)))</f>
        <v/>
      </c>
      <c r="H21" s="8">
        <f>IF(OR($A21="",$D21=""),"",IF($F21="",$A21-$D21,$A21-IF(AND(INDEX('Politiques'!$D$5:$D$14,MATCH($F21,'Politiques'!$A$5:$A$14,0))="Date de livraison",$E21&lt;&gt;""),$E21,$D21)))</f>
        <v/>
      </c>
      <c r="I21" s="7">
        <f>IF(OR($H21="",$G21=""),"",IF($H21&lt;=$G21,"Oui","Non"))</f>
        <v/>
      </c>
      <c r="J21" s="5" t="n"/>
      <c r="K21" s="9" t="n"/>
      <c r="L21" s="10">
        <f>IF(OR($A21="",$K21=""),"",IF($I21="Non",'Listes'!$D$7,IF($K21&lt;='Listes'!$E$5,'Listes'!$D$5,IF($K21&lt;='Listes'!$E$6,'Listes'!$D$6,'Listes'!$D$7))))</f>
        <v/>
      </c>
      <c r="M21" s="11">
        <f>IF($A21="","",WORKDAY($A21,'Listes'!$G$5))</f>
        <v/>
      </c>
      <c r="N21" s="5" t="n"/>
      <c r="O21" s="4" t="n"/>
      <c r="P21" s="7">
        <f>IF(OR($M21="",$O21=""),"",IF($O21&lt;=$M21,"Oui","Non"))</f>
        <v/>
      </c>
      <c r="Q21" s="9" t="n"/>
      <c r="R21" s="5" t="n"/>
      <c r="S21" s="4" t="n"/>
      <c r="T21" s="4" t="n"/>
      <c r="U21" s="12">
        <f>IF($A21="","",IF($T21&lt;&gt;"","Clôturée",IF($O21="",IF(TODAY()&gt;$M21,"Décision en retard","En attente de décision"),IF(OR($N21="Remboursement intégral",$N21="Remboursement partiel"),IF($S21="","Remboursement à effectuer",IF(TODAY()&gt;WORKDAY($S21,'Listes'!$G$6),"Vérifier et clôturer","Remboursement effectué")),"Ouverte"))))</f>
        <v/>
      </c>
      <c r="V21" s="5" t="n"/>
    </row>
    <row r="22">
      <c r="A22" s="4" t="n"/>
      <c r="B22" s="5" t="n"/>
      <c r="C22" s="6" t="n"/>
      <c r="D22" s="4" t="n"/>
      <c r="E22" s="4" t="n"/>
      <c r="F22" s="7">
        <f>IF($D22="","",IF(COUNTIF('Politiques'!$B$5:$B$14,"&lt;="&amp;$D22)=0,"",INDEX('Politiques'!$A$5:$A$14,COUNTIF('Politiques'!$B$5:$B$14,"&lt;="&amp;$D22))))</f>
        <v/>
      </c>
      <c r="G22" s="8">
        <f>IF($F22="","",INDEX('Politiques'!$C$5:$C$14,MATCH($F22,'Politiques'!$A$5:$A$14,0)))</f>
        <v/>
      </c>
      <c r="H22" s="8">
        <f>IF(OR($A22="",$D22=""),"",IF($F22="",$A22-$D22,$A22-IF(AND(INDEX('Politiques'!$D$5:$D$14,MATCH($F22,'Politiques'!$A$5:$A$14,0))="Date de livraison",$E22&lt;&gt;""),$E22,$D22)))</f>
        <v/>
      </c>
      <c r="I22" s="7">
        <f>IF(OR($H22="",$G22=""),"",IF($H22&lt;=$G22,"Oui","Non"))</f>
        <v/>
      </c>
      <c r="J22" s="5" t="n"/>
      <c r="K22" s="9" t="n"/>
      <c r="L22" s="10">
        <f>IF(OR($A22="",$K22=""),"",IF($I22="Non",'Listes'!$D$7,IF($K22&lt;='Listes'!$E$5,'Listes'!$D$5,IF($K22&lt;='Listes'!$E$6,'Listes'!$D$6,'Listes'!$D$7))))</f>
        <v/>
      </c>
      <c r="M22" s="11">
        <f>IF($A22="","",WORKDAY($A22,'Listes'!$G$5))</f>
        <v/>
      </c>
      <c r="N22" s="5" t="n"/>
      <c r="O22" s="4" t="n"/>
      <c r="P22" s="7">
        <f>IF(OR($M22="",$O22=""),"",IF($O22&lt;=$M22,"Oui","Non"))</f>
        <v/>
      </c>
      <c r="Q22" s="9" t="n"/>
      <c r="R22" s="5" t="n"/>
      <c r="S22" s="4" t="n"/>
      <c r="T22" s="4" t="n"/>
      <c r="U22" s="12">
        <f>IF($A22="","",IF($T22&lt;&gt;"","Clôturée",IF($O22="",IF(TODAY()&gt;$M22,"Décision en retard","En attente de décision"),IF(OR($N22="Remboursement intégral",$N22="Remboursement partiel"),IF($S22="","Remboursement à effectuer",IF(TODAY()&gt;WORKDAY($S22,'Listes'!$G$6),"Vérifier et clôturer","Remboursement effectué")),"Ouverte"))))</f>
        <v/>
      </c>
      <c r="V22" s="5" t="n"/>
    </row>
    <row r="23">
      <c r="A23" s="4" t="n"/>
      <c r="B23" s="5" t="n"/>
      <c r="C23" s="6" t="n"/>
      <c r="D23" s="4" t="n"/>
      <c r="E23" s="4" t="n"/>
      <c r="F23" s="7">
        <f>IF($D23="","",IF(COUNTIF('Politiques'!$B$5:$B$14,"&lt;="&amp;$D23)=0,"",INDEX('Politiques'!$A$5:$A$14,COUNTIF('Politiques'!$B$5:$B$14,"&lt;="&amp;$D23))))</f>
        <v/>
      </c>
      <c r="G23" s="8">
        <f>IF($F23="","",INDEX('Politiques'!$C$5:$C$14,MATCH($F23,'Politiques'!$A$5:$A$14,0)))</f>
        <v/>
      </c>
      <c r="H23" s="8">
        <f>IF(OR($A23="",$D23=""),"",IF($F23="",$A23-$D23,$A23-IF(AND(INDEX('Politiques'!$D$5:$D$14,MATCH($F23,'Politiques'!$A$5:$A$14,0))="Date de livraison",$E23&lt;&gt;""),$E23,$D23)))</f>
        <v/>
      </c>
      <c r="I23" s="7">
        <f>IF(OR($H23="",$G23=""),"",IF($H23&lt;=$G23,"Oui","Non"))</f>
        <v/>
      </c>
      <c r="J23" s="5" t="n"/>
      <c r="K23" s="9" t="n"/>
      <c r="L23" s="10">
        <f>IF(OR($A23="",$K23=""),"",IF($I23="Non",'Listes'!$D$7,IF($K23&lt;='Listes'!$E$5,'Listes'!$D$5,IF($K23&lt;='Listes'!$E$6,'Listes'!$D$6,'Listes'!$D$7))))</f>
        <v/>
      </c>
      <c r="M23" s="11">
        <f>IF($A23="","",WORKDAY($A23,'Listes'!$G$5))</f>
        <v/>
      </c>
      <c r="N23" s="5" t="n"/>
      <c r="O23" s="4" t="n"/>
      <c r="P23" s="7">
        <f>IF(OR($M23="",$O23=""),"",IF($O23&lt;=$M23,"Oui","Non"))</f>
        <v/>
      </c>
      <c r="Q23" s="9" t="n"/>
      <c r="R23" s="5" t="n"/>
      <c r="S23" s="4" t="n"/>
      <c r="T23" s="4" t="n"/>
      <c r="U23" s="12">
        <f>IF($A23="","",IF($T23&lt;&gt;"","Clôturée",IF($O23="",IF(TODAY()&gt;$M23,"Décision en retard","En attente de décision"),IF(OR($N23="Remboursement intégral",$N23="Remboursement partiel"),IF($S23="","Remboursement à effectuer",IF(TODAY()&gt;WORKDAY($S23,'Listes'!$G$6),"Vérifier et clôturer","Remboursement effectué")),"Ouverte"))))</f>
        <v/>
      </c>
      <c r="V23" s="5" t="n"/>
    </row>
    <row r="24">
      <c r="A24" s="4" t="n"/>
      <c r="B24" s="5" t="n"/>
      <c r="C24" s="6" t="n"/>
      <c r="D24" s="4" t="n"/>
      <c r="E24" s="4" t="n"/>
      <c r="F24" s="7">
        <f>IF($D24="","",IF(COUNTIF('Politiques'!$B$5:$B$14,"&lt;="&amp;$D24)=0,"",INDEX('Politiques'!$A$5:$A$14,COUNTIF('Politiques'!$B$5:$B$14,"&lt;="&amp;$D24))))</f>
        <v/>
      </c>
      <c r="G24" s="8">
        <f>IF($F24="","",INDEX('Politiques'!$C$5:$C$14,MATCH($F24,'Politiques'!$A$5:$A$14,0)))</f>
        <v/>
      </c>
      <c r="H24" s="8">
        <f>IF(OR($A24="",$D24=""),"",IF($F24="",$A24-$D24,$A24-IF(AND(INDEX('Politiques'!$D$5:$D$14,MATCH($F24,'Politiques'!$A$5:$A$14,0))="Date de livraison",$E24&lt;&gt;""),$E24,$D24)))</f>
        <v/>
      </c>
      <c r="I24" s="7">
        <f>IF(OR($H24="",$G24=""),"",IF($H24&lt;=$G24,"Oui","Non"))</f>
        <v/>
      </c>
      <c r="J24" s="5" t="n"/>
      <c r="K24" s="9" t="n"/>
      <c r="L24" s="10">
        <f>IF(OR($A24="",$K24=""),"",IF($I24="Non",'Listes'!$D$7,IF($K24&lt;='Listes'!$E$5,'Listes'!$D$5,IF($K24&lt;='Listes'!$E$6,'Listes'!$D$6,'Listes'!$D$7))))</f>
        <v/>
      </c>
      <c r="M24" s="11">
        <f>IF($A24="","",WORKDAY($A24,'Listes'!$G$5))</f>
        <v/>
      </c>
      <c r="N24" s="5" t="n"/>
      <c r="O24" s="4" t="n"/>
      <c r="P24" s="7">
        <f>IF(OR($M24="",$O24=""),"",IF($O24&lt;=$M24,"Oui","Non"))</f>
        <v/>
      </c>
      <c r="Q24" s="9" t="n"/>
      <c r="R24" s="5" t="n"/>
      <c r="S24" s="4" t="n"/>
      <c r="T24" s="4" t="n"/>
      <c r="U24" s="12">
        <f>IF($A24="","",IF($T24&lt;&gt;"","Clôturée",IF($O24="",IF(TODAY()&gt;$M24,"Décision en retard","En attente de décision"),IF(OR($N24="Remboursement intégral",$N24="Remboursement partiel"),IF($S24="","Remboursement à effectuer",IF(TODAY()&gt;WORKDAY($S24,'Listes'!$G$6),"Vérifier et clôturer","Remboursement effectué")),"Ouverte"))))</f>
        <v/>
      </c>
      <c r="V24" s="5" t="n"/>
    </row>
    <row r="25">
      <c r="A25" s="4" t="n"/>
      <c r="B25" s="5" t="n"/>
      <c r="C25" s="6" t="n"/>
      <c r="D25" s="4" t="n"/>
      <c r="E25" s="4" t="n"/>
      <c r="F25" s="7">
        <f>IF($D25="","",IF(COUNTIF('Politiques'!$B$5:$B$14,"&lt;="&amp;$D25)=0,"",INDEX('Politiques'!$A$5:$A$14,COUNTIF('Politiques'!$B$5:$B$14,"&lt;="&amp;$D25))))</f>
        <v/>
      </c>
      <c r="G25" s="8">
        <f>IF($F25="","",INDEX('Politiques'!$C$5:$C$14,MATCH($F25,'Politiques'!$A$5:$A$14,0)))</f>
        <v/>
      </c>
      <c r="H25" s="8">
        <f>IF(OR($A25="",$D25=""),"",IF($F25="",$A25-$D25,$A25-IF(AND(INDEX('Politiques'!$D$5:$D$14,MATCH($F25,'Politiques'!$A$5:$A$14,0))="Date de livraison",$E25&lt;&gt;""),$E25,$D25)))</f>
        <v/>
      </c>
      <c r="I25" s="7">
        <f>IF(OR($H25="",$G25=""),"",IF($H25&lt;=$G25,"Oui","Non"))</f>
        <v/>
      </c>
      <c r="J25" s="5" t="n"/>
      <c r="K25" s="9" t="n"/>
      <c r="L25" s="10">
        <f>IF(OR($A25="",$K25=""),"",IF($I25="Non",'Listes'!$D$7,IF($K25&lt;='Listes'!$E$5,'Listes'!$D$5,IF($K25&lt;='Listes'!$E$6,'Listes'!$D$6,'Listes'!$D$7))))</f>
        <v/>
      </c>
      <c r="M25" s="11">
        <f>IF($A25="","",WORKDAY($A25,'Listes'!$G$5))</f>
        <v/>
      </c>
      <c r="N25" s="5" t="n"/>
      <c r="O25" s="4" t="n"/>
      <c r="P25" s="7">
        <f>IF(OR($M25="",$O25=""),"",IF($O25&lt;=$M25,"Oui","Non"))</f>
        <v/>
      </c>
      <c r="Q25" s="9" t="n"/>
      <c r="R25" s="5" t="n"/>
      <c r="S25" s="4" t="n"/>
      <c r="T25" s="4" t="n"/>
      <c r="U25" s="12">
        <f>IF($A25="","",IF($T25&lt;&gt;"","Clôturée",IF($O25="",IF(TODAY()&gt;$M25,"Décision en retard","En attente de décision"),IF(OR($N25="Remboursement intégral",$N25="Remboursement partiel"),IF($S25="","Remboursement à effectuer",IF(TODAY()&gt;WORKDAY($S25,'Listes'!$G$6),"Vérifier et clôturer","Remboursement effectué")),"Ouverte"))))</f>
        <v/>
      </c>
      <c r="V25" s="5" t="n"/>
    </row>
    <row r="26">
      <c r="A26" s="4" t="n"/>
      <c r="B26" s="5" t="n"/>
      <c r="C26" s="6" t="n"/>
      <c r="D26" s="4" t="n"/>
      <c r="E26" s="4" t="n"/>
      <c r="F26" s="7">
        <f>IF($D26="","",IF(COUNTIF('Politiques'!$B$5:$B$14,"&lt;="&amp;$D26)=0,"",INDEX('Politiques'!$A$5:$A$14,COUNTIF('Politiques'!$B$5:$B$14,"&lt;="&amp;$D26))))</f>
        <v/>
      </c>
      <c r="G26" s="8">
        <f>IF($F26="","",INDEX('Politiques'!$C$5:$C$14,MATCH($F26,'Politiques'!$A$5:$A$14,0)))</f>
        <v/>
      </c>
      <c r="H26" s="8">
        <f>IF(OR($A26="",$D26=""),"",IF($F26="",$A26-$D26,$A26-IF(AND(INDEX('Politiques'!$D$5:$D$14,MATCH($F26,'Politiques'!$A$5:$A$14,0))="Date de livraison",$E26&lt;&gt;""),$E26,$D26)))</f>
        <v/>
      </c>
      <c r="I26" s="7">
        <f>IF(OR($H26="",$G26=""),"",IF($H26&lt;=$G26,"Oui","Non"))</f>
        <v/>
      </c>
      <c r="J26" s="5" t="n"/>
      <c r="K26" s="9" t="n"/>
      <c r="L26" s="10">
        <f>IF(OR($A26="",$K26=""),"",IF($I26="Non",'Listes'!$D$7,IF($K26&lt;='Listes'!$E$5,'Listes'!$D$5,IF($K26&lt;='Listes'!$E$6,'Listes'!$D$6,'Listes'!$D$7))))</f>
        <v/>
      </c>
      <c r="M26" s="11">
        <f>IF($A26="","",WORKDAY($A26,'Listes'!$G$5))</f>
        <v/>
      </c>
      <c r="N26" s="5" t="n"/>
      <c r="O26" s="4" t="n"/>
      <c r="P26" s="7">
        <f>IF(OR($M26="",$O26=""),"",IF($O26&lt;=$M26,"Oui","Non"))</f>
        <v/>
      </c>
      <c r="Q26" s="9" t="n"/>
      <c r="R26" s="5" t="n"/>
      <c r="S26" s="4" t="n"/>
      <c r="T26" s="4" t="n"/>
      <c r="U26" s="12">
        <f>IF($A26="","",IF($T26&lt;&gt;"","Clôturée",IF($O26="",IF(TODAY()&gt;$M26,"Décision en retard","En attente de décision"),IF(OR($N26="Remboursement intégral",$N26="Remboursement partiel"),IF($S26="","Remboursement à effectuer",IF(TODAY()&gt;WORKDAY($S26,'Listes'!$G$6),"Vérifier et clôturer","Remboursement effectué")),"Ouverte"))))</f>
        <v/>
      </c>
      <c r="V26" s="5" t="n"/>
    </row>
    <row r="27">
      <c r="A27" s="4" t="n"/>
      <c r="B27" s="5" t="n"/>
      <c r="C27" s="6" t="n"/>
      <c r="D27" s="4" t="n"/>
      <c r="E27" s="4" t="n"/>
      <c r="F27" s="7">
        <f>IF($D27="","",IF(COUNTIF('Politiques'!$B$5:$B$14,"&lt;="&amp;$D27)=0,"",INDEX('Politiques'!$A$5:$A$14,COUNTIF('Politiques'!$B$5:$B$14,"&lt;="&amp;$D27))))</f>
        <v/>
      </c>
      <c r="G27" s="8">
        <f>IF($F27="","",INDEX('Politiques'!$C$5:$C$14,MATCH($F27,'Politiques'!$A$5:$A$14,0)))</f>
        <v/>
      </c>
      <c r="H27" s="8">
        <f>IF(OR($A27="",$D27=""),"",IF($F27="",$A27-$D27,$A27-IF(AND(INDEX('Politiques'!$D$5:$D$14,MATCH($F27,'Politiques'!$A$5:$A$14,0))="Date de livraison",$E27&lt;&gt;""),$E27,$D27)))</f>
        <v/>
      </c>
      <c r="I27" s="7">
        <f>IF(OR($H27="",$G27=""),"",IF($H27&lt;=$G27,"Oui","Non"))</f>
        <v/>
      </c>
      <c r="J27" s="5" t="n"/>
      <c r="K27" s="9" t="n"/>
      <c r="L27" s="10">
        <f>IF(OR($A27="",$K27=""),"",IF($I27="Non",'Listes'!$D$7,IF($K27&lt;='Listes'!$E$5,'Listes'!$D$5,IF($K27&lt;='Listes'!$E$6,'Listes'!$D$6,'Listes'!$D$7))))</f>
        <v/>
      </c>
      <c r="M27" s="11">
        <f>IF($A27="","",WORKDAY($A27,'Listes'!$G$5))</f>
        <v/>
      </c>
      <c r="N27" s="5" t="n"/>
      <c r="O27" s="4" t="n"/>
      <c r="P27" s="7">
        <f>IF(OR($M27="",$O27=""),"",IF($O27&lt;=$M27,"Oui","Non"))</f>
        <v/>
      </c>
      <c r="Q27" s="9" t="n"/>
      <c r="R27" s="5" t="n"/>
      <c r="S27" s="4" t="n"/>
      <c r="T27" s="4" t="n"/>
      <c r="U27" s="12">
        <f>IF($A27="","",IF($T27&lt;&gt;"","Clôturée",IF($O27="",IF(TODAY()&gt;$M27,"Décision en retard","En attente de décision"),IF(OR($N27="Remboursement intégral",$N27="Remboursement partiel"),IF($S27="","Remboursement à effectuer",IF(TODAY()&gt;WORKDAY($S27,'Listes'!$G$6),"Vérifier et clôturer","Remboursement effectué")),"Ouverte"))))</f>
        <v/>
      </c>
      <c r="V27" s="5" t="n"/>
    </row>
    <row r="28">
      <c r="A28" s="4" t="n"/>
      <c r="B28" s="5" t="n"/>
      <c r="C28" s="6" t="n"/>
      <c r="D28" s="4" t="n"/>
      <c r="E28" s="4" t="n"/>
      <c r="F28" s="7">
        <f>IF($D28="","",IF(COUNTIF('Politiques'!$B$5:$B$14,"&lt;="&amp;$D28)=0,"",INDEX('Politiques'!$A$5:$A$14,COUNTIF('Politiques'!$B$5:$B$14,"&lt;="&amp;$D28))))</f>
        <v/>
      </c>
      <c r="G28" s="8">
        <f>IF($F28="","",INDEX('Politiques'!$C$5:$C$14,MATCH($F28,'Politiques'!$A$5:$A$14,0)))</f>
        <v/>
      </c>
      <c r="H28" s="8">
        <f>IF(OR($A28="",$D28=""),"",IF($F28="",$A28-$D28,$A28-IF(AND(INDEX('Politiques'!$D$5:$D$14,MATCH($F28,'Politiques'!$A$5:$A$14,0))="Date de livraison",$E28&lt;&gt;""),$E28,$D28)))</f>
        <v/>
      </c>
      <c r="I28" s="7">
        <f>IF(OR($H28="",$G28=""),"",IF($H28&lt;=$G28,"Oui","Non"))</f>
        <v/>
      </c>
      <c r="J28" s="5" t="n"/>
      <c r="K28" s="9" t="n"/>
      <c r="L28" s="10">
        <f>IF(OR($A28="",$K28=""),"",IF($I28="Non",'Listes'!$D$7,IF($K28&lt;='Listes'!$E$5,'Listes'!$D$5,IF($K28&lt;='Listes'!$E$6,'Listes'!$D$6,'Listes'!$D$7))))</f>
        <v/>
      </c>
      <c r="M28" s="11">
        <f>IF($A28="","",WORKDAY($A28,'Listes'!$G$5))</f>
        <v/>
      </c>
      <c r="N28" s="5" t="n"/>
      <c r="O28" s="4" t="n"/>
      <c r="P28" s="7">
        <f>IF(OR($M28="",$O28=""),"",IF($O28&lt;=$M28,"Oui","Non"))</f>
        <v/>
      </c>
      <c r="Q28" s="9" t="n"/>
      <c r="R28" s="5" t="n"/>
      <c r="S28" s="4" t="n"/>
      <c r="T28" s="4" t="n"/>
      <c r="U28" s="12">
        <f>IF($A28="","",IF($T28&lt;&gt;"","Clôturée",IF($O28="",IF(TODAY()&gt;$M28,"Décision en retard","En attente de décision"),IF(OR($N28="Remboursement intégral",$N28="Remboursement partiel"),IF($S28="","Remboursement à effectuer",IF(TODAY()&gt;WORKDAY($S28,'Listes'!$G$6),"Vérifier et clôturer","Remboursement effectué")),"Ouverte"))))</f>
        <v/>
      </c>
      <c r="V28" s="5" t="n"/>
    </row>
    <row r="29">
      <c r="A29" s="4" t="n"/>
      <c r="B29" s="5" t="n"/>
      <c r="C29" s="6" t="n"/>
      <c r="D29" s="4" t="n"/>
      <c r="E29" s="4" t="n"/>
      <c r="F29" s="7">
        <f>IF($D29="","",IF(COUNTIF('Politiques'!$B$5:$B$14,"&lt;="&amp;$D29)=0,"",INDEX('Politiques'!$A$5:$A$14,COUNTIF('Politiques'!$B$5:$B$14,"&lt;="&amp;$D29))))</f>
        <v/>
      </c>
      <c r="G29" s="8">
        <f>IF($F29="","",INDEX('Politiques'!$C$5:$C$14,MATCH($F29,'Politiques'!$A$5:$A$14,0)))</f>
        <v/>
      </c>
      <c r="H29" s="8">
        <f>IF(OR($A29="",$D29=""),"",IF($F29="",$A29-$D29,$A29-IF(AND(INDEX('Politiques'!$D$5:$D$14,MATCH($F29,'Politiques'!$A$5:$A$14,0))="Date de livraison",$E29&lt;&gt;""),$E29,$D29)))</f>
        <v/>
      </c>
      <c r="I29" s="7">
        <f>IF(OR($H29="",$G29=""),"",IF($H29&lt;=$G29,"Oui","Non"))</f>
        <v/>
      </c>
      <c r="J29" s="5" t="n"/>
      <c r="K29" s="9" t="n"/>
      <c r="L29" s="10">
        <f>IF(OR($A29="",$K29=""),"",IF($I29="Non",'Listes'!$D$7,IF($K29&lt;='Listes'!$E$5,'Listes'!$D$5,IF($K29&lt;='Listes'!$E$6,'Listes'!$D$6,'Listes'!$D$7))))</f>
        <v/>
      </c>
      <c r="M29" s="11">
        <f>IF($A29="","",WORKDAY($A29,'Listes'!$G$5))</f>
        <v/>
      </c>
      <c r="N29" s="5" t="n"/>
      <c r="O29" s="4" t="n"/>
      <c r="P29" s="7">
        <f>IF(OR($M29="",$O29=""),"",IF($O29&lt;=$M29,"Oui","Non"))</f>
        <v/>
      </c>
      <c r="Q29" s="9" t="n"/>
      <c r="R29" s="5" t="n"/>
      <c r="S29" s="4" t="n"/>
      <c r="T29" s="4" t="n"/>
      <c r="U29" s="12">
        <f>IF($A29="","",IF($T29&lt;&gt;"","Clôturée",IF($O29="",IF(TODAY()&gt;$M29,"Décision en retard","En attente de décision"),IF(OR($N29="Remboursement intégral",$N29="Remboursement partiel"),IF($S29="","Remboursement à effectuer",IF(TODAY()&gt;WORKDAY($S29,'Listes'!$G$6),"Vérifier et clôturer","Remboursement effectué")),"Ouverte"))))</f>
        <v/>
      </c>
      <c r="V29" s="5" t="n"/>
    </row>
    <row r="30">
      <c r="A30" s="4" t="n"/>
      <c r="B30" s="5" t="n"/>
      <c r="C30" s="6" t="n"/>
      <c r="D30" s="4" t="n"/>
      <c r="E30" s="4" t="n"/>
      <c r="F30" s="7">
        <f>IF($D30="","",IF(COUNTIF('Politiques'!$B$5:$B$14,"&lt;="&amp;$D30)=0,"",INDEX('Politiques'!$A$5:$A$14,COUNTIF('Politiques'!$B$5:$B$14,"&lt;="&amp;$D30))))</f>
        <v/>
      </c>
      <c r="G30" s="8">
        <f>IF($F30="","",INDEX('Politiques'!$C$5:$C$14,MATCH($F30,'Politiques'!$A$5:$A$14,0)))</f>
        <v/>
      </c>
      <c r="H30" s="8">
        <f>IF(OR($A30="",$D30=""),"",IF($F30="",$A30-$D30,$A30-IF(AND(INDEX('Politiques'!$D$5:$D$14,MATCH($F30,'Politiques'!$A$5:$A$14,0))="Date de livraison",$E30&lt;&gt;""),$E30,$D30)))</f>
        <v/>
      </c>
      <c r="I30" s="7">
        <f>IF(OR($H30="",$G30=""),"",IF($H30&lt;=$G30,"Oui","Non"))</f>
        <v/>
      </c>
      <c r="J30" s="5" t="n"/>
      <c r="K30" s="9" t="n"/>
      <c r="L30" s="10">
        <f>IF(OR($A30="",$K30=""),"",IF($I30="Non",'Listes'!$D$7,IF($K30&lt;='Listes'!$E$5,'Listes'!$D$5,IF($K30&lt;='Listes'!$E$6,'Listes'!$D$6,'Listes'!$D$7))))</f>
        <v/>
      </c>
      <c r="M30" s="11">
        <f>IF($A30="","",WORKDAY($A30,'Listes'!$G$5))</f>
        <v/>
      </c>
      <c r="N30" s="5" t="n"/>
      <c r="O30" s="4" t="n"/>
      <c r="P30" s="7">
        <f>IF(OR($M30="",$O30=""),"",IF($O30&lt;=$M30,"Oui","Non"))</f>
        <v/>
      </c>
      <c r="Q30" s="9" t="n"/>
      <c r="R30" s="5" t="n"/>
      <c r="S30" s="4" t="n"/>
      <c r="T30" s="4" t="n"/>
      <c r="U30" s="12">
        <f>IF($A30="","",IF($T30&lt;&gt;"","Clôturée",IF($O30="",IF(TODAY()&gt;$M30,"Décision en retard","En attente de décision"),IF(OR($N30="Remboursement intégral",$N30="Remboursement partiel"),IF($S30="","Remboursement à effectuer",IF(TODAY()&gt;WORKDAY($S30,'Listes'!$G$6),"Vérifier et clôturer","Remboursement effectué")),"Ouverte"))))</f>
        <v/>
      </c>
      <c r="V30" s="5" t="n"/>
    </row>
    <row r="31">
      <c r="A31" s="4" t="n"/>
      <c r="B31" s="5" t="n"/>
      <c r="C31" s="6" t="n"/>
      <c r="D31" s="4" t="n"/>
      <c r="E31" s="4" t="n"/>
      <c r="F31" s="7">
        <f>IF($D31="","",IF(COUNTIF('Politiques'!$B$5:$B$14,"&lt;="&amp;$D31)=0,"",INDEX('Politiques'!$A$5:$A$14,COUNTIF('Politiques'!$B$5:$B$14,"&lt;="&amp;$D31))))</f>
        <v/>
      </c>
      <c r="G31" s="8">
        <f>IF($F31="","",INDEX('Politiques'!$C$5:$C$14,MATCH($F31,'Politiques'!$A$5:$A$14,0)))</f>
        <v/>
      </c>
      <c r="H31" s="8">
        <f>IF(OR($A31="",$D31=""),"",IF($F31="",$A31-$D31,$A31-IF(AND(INDEX('Politiques'!$D$5:$D$14,MATCH($F31,'Politiques'!$A$5:$A$14,0))="Date de livraison",$E31&lt;&gt;""),$E31,$D31)))</f>
        <v/>
      </c>
      <c r="I31" s="7">
        <f>IF(OR($H31="",$G31=""),"",IF($H31&lt;=$G31,"Oui","Non"))</f>
        <v/>
      </c>
      <c r="J31" s="5" t="n"/>
      <c r="K31" s="9" t="n"/>
      <c r="L31" s="10">
        <f>IF(OR($A31="",$K31=""),"",IF($I31="Non",'Listes'!$D$7,IF($K31&lt;='Listes'!$E$5,'Listes'!$D$5,IF($K31&lt;='Listes'!$E$6,'Listes'!$D$6,'Listes'!$D$7))))</f>
        <v/>
      </c>
      <c r="M31" s="11">
        <f>IF($A31="","",WORKDAY($A31,'Listes'!$G$5))</f>
        <v/>
      </c>
      <c r="N31" s="5" t="n"/>
      <c r="O31" s="4" t="n"/>
      <c r="P31" s="7">
        <f>IF(OR($M31="",$O31=""),"",IF($O31&lt;=$M31,"Oui","Non"))</f>
        <v/>
      </c>
      <c r="Q31" s="9" t="n"/>
      <c r="R31" s="5" t="n"/>
      <c r="S31" s="4" t="n"/>
      <c r="T31" s="4" t="n"/>
      <c r="U31" s="12">
        <f>IF($A31="","",IF($T31&lt;&gt;"","Clôturée",IF($O31="",IF(TODAY()&gt;$M31,"Décision en retard","En attente de décision"),IF(OR($N31="Remboursement intégral",$N31="Remboursement partiel"),IF($S31="","Remboursement à effectuer",IF(TODAY()&gt;WORKDAY($S31,'Listes'!$G$6),"Vérifier et clôturer","Remboursement effectué")),"Ouverte"))))</f>
        <v/>
      </c>
      <c r="V31" s="5" t="n"/>
    </row>
    <row r="32">
      <c r="A32" s="4" t="n"/>
      <c r="B32" s="5" t="n"/>
      <c r="C32" s="6" t="n"/>
      <c r="D32" s="4" t="n"/>
      <c r="E32" s="4" t="n"/>
      <c r="F32" s="7">
        <f>IF($D32="","",IF(COUNTIF('Politiques'!$B$5:$B$14,"&lt;="&amp;$D32)=0,"",INDEX('Politiques'!$A$5:$A$14,COUNTIF('Politiques'!$B$5:$B$14,"&lt;="&amp;$D32))))</f>
        <v/>
      </c>
      <c r="G32" s="8">
        <f>IF($F32="","",INDEX('Politiques'!$C$5:$C$14,MATCH($F32,'Politiques'!$A$5:$A$14,0)))</f>
        <v/>
      </c>
      <c r="H32" s="8">
        <f>IF(OR($A32="",$D32=""),"",IF($F32="",$A32-$D32,$A32-IF(AND(INDEX('Politiques'!$D$5:$D$14,MATCH($F32,'Politiques'!$A$5:$A$14,0))="Date de livraison",$E32&lt;&gt;""),$E32,$D32)))</f>
        <v/>
      </c>
      <c r="I32" s="7">
        <f>IF(OR($H32="",$G32=""),"",IF($H32&lt;=$G32,"Oui","Non"))</f>
        <v/>
      </c>
      <c r="J32" s="5" t="n"/>
      <c r="K32" s="9" t="n"/>
      <c r="L32" s="10">
        <f>IF(OR($A32="",$K32=""),"",IF($I32="Non",'Listes'!$D$7,IF($K32&lt;='Listes'!$E$5,'Listes'!$D$5,IF($K32&lt;='Listes'!$E$6,'Listes'!$D$6,'Listes'!$D$7))))</f>
        <v/>
      </c>
      <c r="M32" s="11">
        <f>IF($A32="","",WORKDAY($A32,'Listes'!$G$5))</f>
        <v/>
      </c>
      <c r="N32" s="5" t="n"/>
      <c r="O32" s="4" t="n"/>
      <c r="P32" s="7">
        <f>IF(OR($M32="",$O32=""),"",IF($O32&lt;=$M32,"Oui","Non"))</f>
        <v/>
      </c>
      <c r="Q32" s="9" t="n"/>
      <c r="R32" s="5" t="n"/>
      <c r="S32" s="4" t="n"/>
      <c r="T32" s="4" t="n"/>
      <c r="U32" s="12">
        <f>IF($A32="","",IF($T32&lt;&gt;"","Clôturée",IF($O32="",IF(TODAY()&gt;$M32,"Décision en retard","En attente de décision"),IF(OR($N32="Remboursement intégral",$N32="Remboursement partiel"),IF($S32="","Remboursement à effectuer",IF(TODAY()&gt;WORKDAY($S32,'Listes'!$G$6),"Vérifier et clôturer","Remboursement effectué")),"Ouverte"))))</f>
        <v/>
      </c>
      <c r="V32" s="5" t="n"/>
    </row>
    <row r="33">
      <c r="A33" s="4" t="n"/>
      <c r="B33" s="5" t="n"/>
      <c r="C33" s="6" t="n"/>
      <c r="D33" s="4" t="n"/>
      <c r="E33" s="4" t="n"/>
      <c r="F33" s="7">
        <f>IF($D33="","",IF(COUNTIF('Politiques'!$B$5:$B$14,"&lt;="&amp;$D33)=0,"",INDEX('Politiques'!$A$5:$A$14,COUNTIF('Politiques'!$B$5:$B$14,"&lt;="&amp;$D33))))</f>
        <v/>
      </c>
      <c r="G33" s="8">
        <f>IF($F33="","",INDEX('Politiques'!$C$5:$C$14,MATCH($F33,'Politiques'!$A$5:$A$14,0)))</f>
        <v/>
      </c>
      <c r="H33" s="8">
        <f>IF(OR($A33="",$D33=""),"",IF($F33="",$A33-$D33,$A33-IF(AND(INDEX('Politiques'!$D$5:$D$14,MATCH($F33,'Politiques'!$A$5:$A$14,0))="Date de livraison",$E33&lt;&gt;""),$E33,$D33)))</f>
        <v/>
      </c>
      <c r="I33" s="7">
        <f>IF(OR($H33="",$G33=""),"",IF($H33&lt;=$G33,"Oui","Non"))</f>
        <v/>
      </c>
      <c r="J33" s="5" t="n"/>
      <c r="K33" s="9" t="n"/>
      <c r="L33" s="10">
        <f>IF(OR($A33="",$K33=""),"",IF($I33="Non",'Listes'!$D$7,IF($K33&lt;='Listes'!$E$5,'Listes'!$D$5,IF($K33&lt;='Listes'!$E$6,'Listes'!$D$6,'Listes'!$D$7))))</f>
        <v/>
      </c>
      <c r="M33" s="11">
        <f>IF($A33="","",WORKDAY($A33,'Listes'!$G$5))</f>
        <v/>
      </c>
      <c r="N33" s="5" t="n"/>
      <c r="O33" s="4" t="n"/>
      <c r="P33" s="7">
        <f>IF(OR($M33="",$O33=""),"",IF($O33&lt;=$M33,"Oui","Non"))</f>
        <v/>
      </c>
      <c r="Q33" s="9" t="n"/>
      <c r="R33" s="5" t="n"/>
      <c r="S33" s="4" t="n"/>
      <c r="T33" s="4" t="n"/>
      <c r="U33" s="12">
        <f>IF($A33="","",IF($T33&lt;&gt;"","Clôturée",IF($O33="",IF(TODAY()&gt;$M33,"Décision en retard","En attente de décision"),IF(OR($N33="Remboursement intégral",$N33="Remboursement partiel"),IF($S33="","Remboursement à effectuer",IF(TODAY()&gt;WORKDAY($S33,'Listes'!$G$6),"Vérifier et clôturer","Remboursement effectué")),"Ouverte"))))</f>
        <v/>
      </c>
      <c r="V33" s="5" t="n"/>
    </row>
    <row r="34">
      <c r="A34" s="4" t="n"/>
      <c r="B34" s="5" t="n"/>
      <c r="C34" s="6" t="n"/>
      <c r="D34" s="4" t="n"/>
      <c r="E34" s="4" t="n"/>
      <c r="F34" s="7">
        <f>IF($D34="","",IF(COUNTIF('Politiques'!$B$5:$B$14,"&lt;="&amp;$D34)=0,"",INDEX('Politiques'!$A$5:$A$14,COUNTIF('Politiques'!$B$5:$B$14,"&lt;="&amp;$D34))))</f>
        <v/>
      </c>
      <c r="G34" s="8">
        <f>IF($F34="","",INDEX('Politiques'!$C$5:$C$14,MATCH($F34,'Politiques'!$A$5:$A$14,0)))</f>
        <v/>
      </c>
      <c r="H34" s="8">
        <f>IF(OR($A34="",$D34=""),"",IF($F34="",$A34-$D34,$A34-IF(AND(INDEX('Politiques'!$D$5:$D$14,MATCH($F34,'Politiques'!$A$5:$A$14,0))="Date de livraison",$E34&lt;&gt;""),$E34,$D34)))</f>
        <v/>
      </c>
      <c r="I34" s="7">
        <f>IF(OR($H34="",$G34=""),"",IF($H34&lt;=$G34,"Oui","Non"))</f>
        <v/>
      </c>
      <c r="J34" s="5" t="n"/>
      <c r="K34" s="9" t="n"/>
      <c r="L34" s="10">
        <f>IF(OR($A34="",$K34=""),"",IF($I34="Non",'Listes'!$D$7,IF($K34&lt;='Listes'!$E$5,'Listes'!$D$5,IF($K34&lt;='Listes'!$E$6,'Listes'!$D$6,'Listes'!$D$7))))</f>
        <v/>
      </c>
      <c r="M34" s="11">
        <f>IF($A34="","",WORKDAY($A34,'Listes'!$G$5))</f>
        <v/>
      </c>
      <c r="N34" s="5" t="n"/>
      <c r="O34" s="4" t="n"/>
      <c r="P34" s="7">
        <f>IF(OR($M34="",$O34=""),"",IF($O34&lt;=$M34,"Oui","Non"))</f>
        <v/>
      </c>
      <c r="Q34" s="9" t="n"/>
      <c r="R34" s="5" t="n"/>
      <c r="S34" s="4" t="n"/>
      <c r="T34" s="4" t="n"/>
      <c r="U34" s="12">
        <f>IF($A34="","",IF($T34&lt;&gt;"","Clôturée",IF($O34="",IF(TODAY()&gt;$M34,"Décision en retard","En attente de décision"),IF(OR($N34="Remboursement intégral",$N34="Remboursement partiel"),IF($S34="","Remboursement à effectuer",IF(TODAY()&gt;WORKDAY($S34,'Listes'!$G$6),"Vérifier et clôturer","Remboursement effectué")),"Ouverte"))))</f>
        <v/>
      </c>
      <c r="V34" s="5" t="n"/>
    </row>
    <row r="35">
      <c r="A35" s="4" t="n"/>
      <c r="B35" s="5" t="n"/>
      <c r="C35" s="6" t="n"/>
      <c r="D35" s="4" t="n"/>
      <c r="E35" s="4" t="n"/>
      <c r="F35" s="7">
        <f>IF($D35="","",IF(COUNTIF('Politiques'!$B$5:$B$14,"&lt;="&amp;$D35)=0,"",INDEX('Politiques'!$A$5:$A$14,COUNTIF('Politiques'!$B$5:$B$14,"&lt;="&amp;$D35))))</f>
        <v/>
      </c>
      <c r="G35" s="8">
        <f>IF($F35="","",INDEX('Politiques'!$C$5:$C$14,MATCH($F35,'Politiques'!$A$5:$A$14,0)))</f>
        <v/>
      </c>
      <c r="H35" s="8">
        <f>IF(OR($A35="",$D35=""),"",IF($F35="",$A35-$D35,$A35-IF(AND(INDEX('Politiques'!$D$5:$D$14,MATCH($F35,'Politiques'!$A$5:$A$14,0))="Date de livraison",$E35&lt;&gt;""),$E35,$D35)))</f>
        <v/>
      </c>
      <c r="I35" s="7">
        <f>IF(OR($H35="",$G35=""),"",IF($H35&lt;=$G35,"Oui","Non"))</f>
        <v/>
      </c>
      <c r="J35" s="5" t="n"/>
      <c r="K35" s="9" t="n"/>
      <c r="L35" s="10">
        <f>IF(OR($A35="",$K35=""),"",IF($I35="Non",'Listes'!$D$7,IF($K35&lt;='Listes'!$E$5,'Listes'!$D$5,IF($K35&lt;='Listes'!$E$6,'Listes'!$D$6,'Listes'!$D$7))))</f>
        <v/>
      </c>
      <c r="M35" s="11">
        <f>IF($A35="","",WORKDAY($A35,'Listes'!$G$5))</f>
        <v/>
      </c>
      <c r="N35" s="5" t="n"/>
      <c r="O35" s="4" t="n"/>
      <c r="P35" s="7">
        <f>IF(OR($M35="",$O35=""),"",IF($O35&lt;=$M35,"Oui","Non"))</f>
        <v/>
      </c>
      <c r="Q35" s="9" t="n"/>
      <c r="R35" s="5" t="n"/>
      <c r="S35" s="4" t="n"/>
      <c r="T35" s="4" t="n"/>
      <c r="U35" s="12">
        <f>IF($A35="","",IF($T35&lt;&gt;"","Clôturée",IF($O35="",IF(TODAY()&gt;$M35,"Décision en retard","En attente de décision"),IF(OR($N35="Remboursement intégral",$N35="Remboursement partiel"),IF($S35="","Remboursement à effectuer",IF(TODAY()&gt;WORKDAY($S35,'Listes'!$G$6),"Vérifier et clôturer","Remboursement effectué")),"Ouverte"))))</f>
        <v/>
      </c>
      <c r="V35" s="5" t="n"/>
    </row>
    <row r="36">
      <c r="A36" s="4" t="n"/>
      <c r="B36" s="5" t="n"/>
      <c r="C36" s="6" t="n"/>
      <c r="D36" s="4" t="n"/>
      <c r="E36" s="4" t="n"/>
      <c r="F36" s="7">
        <f>IF($D36="","",IF(COUNTIF('Politiques'!$B$5:$B$14,"&lt;="&amp;$D36)=0,"",INDEX('Politiques'!$A$5:$A$14,COUNTIF('Politiques'!$B$5:$B$14,"&lt;="&amp;$D36))))</f>
        <v/>
      </c>
      <c r="G36" s="8">
        <f>IF($F36="","",INDEX('Politiques'!$C$5:$C$14,MATCH($F36,'Politiques'!$A$5:$A$14,0)))</f>
        <v/>
      </c>
      <c r="H36" s="8">
        <f>IF(OR($A36="",$D36=""),"",IF($F36="",$A36-$D36,$A36-IF(AND(INDEX('Politiques'!$D$5:$D$14,MATCH($F36,'Politiques'!$A$5:$A$14,0))="Date de livraison",$E36&lt;&gt;""),$E36,$D36)))</f>
        <v/>
      </c>
      <c r="I36" s="7">
        <f>IF(OR($H36="",$G36=""),"",IF($H36&lt;=$G36,"Oui","Non"))</f>
        <v/>
      </c>
      <c r="J36" s="5" t="n"/>
      <c r="K36" s="9" t="n"/>
      <c r="L36" s="10">
        <f>IF(OR($A36="",$K36=""),"",IF($I36="Non",'Listes'!$D$7,IF($K36&lt;='Listes'!$E$5,'Listes'!$D$5,IF($K36&lt;='Listes'!$E$6,'Listes'!$D$6,'Listes'!$D$7))))</f>
        <v/>
      </c>
      <c r="M36" s="11">
        <f>IF($A36="","",WORKDAY($A36,'Listes'!$G$5))</f>
        <v/>
      </c>
      <c r="N36" s="5" t="n"/>
      <c r="O36" s="4" t="n"/>
      <c r="P36" s="7">
        <f>IF(OR($M36="",$O36=""),"",IF($O36&lt;=$M36,"Oui","Non"))</f>
        <v/>
      </c>
      <c r="Q36" s="9" t="n"/>
      <c r="R36" s="5" t="n"/>
      <c r="S36" s="4" t="n"/>
      <c r="T36" s="4" t="n"/>
      <c r="U36" s="12">
        <f>IF($A36="","",IF($T36&lt;&gt;"","Clôturée",IF($O36="",IF(TODAY()&gt;$M36,"Décision en retard","En attente de décision"),IF(OR($N36="Remboursement intégral",$N36="Remboursement partiel"),IF($S36="","Remboursement à effectuer",IF(TODAY()&gt;WORKDAY($S36,'Listes'!$G$6),"Vérifier et clôturer","Remboursement effectué")),"Ouverte"))))</f>
        <v/>
      </c>
      <c r="V36" s="5" t="n"/>
    </row>
    <row r="37">
      <c r="A37" s="4" t="n"/>
      <c r="B37" s="5" t="n"/>
      <c r="C37" s="6" t="n"/>
      <c r="D37" s="4" t="n"/>
      <c r="E37" s="4" t="n"/>
      <c r="F37" s="7">
        <f>IF($D37="","",IF(COUNTIF('Politiques'!$B$5:$B$14,"&lt;="&amp;$D37)=0,"",INDEX('Politiques'!$A$5:$A$14,COUNTIF('Politiques'!$B$5:$B$14,"&lt;="&amp;$D37))))</f>
        <v/>
      </c>
      <c r="G37" s="8">
        <f>IF($F37="","",INDEX('Politiques'!$C$5:$C$14,MATCH($F37,'Politiques'!$A$5:$A$14,0)))</f>
        <v/>
      </c>
      <c r="H37" s="8">
        <f>IF(OR($A37="",$D37=""),"",IF($F37="",$A37-$D37,$A37-IF(AND(INDEX('Politiques'!$D$5:$D$14,MATCH($F37,'Politiques'!$A$5:$A$14,0))="Date de livraison",$E37&lt;&gt;""),$E37,$D37)))</f>
        <v/>
      </c>
      <c r="I37" s="7">
        <f>IF(OR($H37="",$G37=""),"",IF($H37&lt;=$G37,"Oui","Non"))</f>
        <v/>
      </c>
      <c r="J37" s="5" t="n"/>
      <c r="K37" s="9" t="n"/>
      <c r="L37" s="10">
        <f>IF(OR($A37="",$K37=""),"",IF($I37="Non",'Listes'!$D$7,IF($K37&lt;='Listes'!$E$5,'Listes'!$D$5,IF($K37&lt;='Listes'!$E$6,'Listes'!$D$6,'Listes'!$D$7))))</f>
        <v/>
      </c>
      <c r="M37" s="11">
        <f>IF($A37="","",WORKDAY($A37,'Listes'!$G$5))</f>
        <v/>
      </c>
      <c r="N37" s="5" t="n"/>
      <c r="O37" s="4" t="n"/>
      <c r="P37" s="7">
        <f>IF(OR($M37="",$O37=""),"",IF($O37&lt;=$M37,"Oui","Non"))</f>
        <v/>
      </c>
      <c r="Q37" s="9" t="n"/>
      <c r="R37" s="5" t="n"/>
      <c r="S37" s="4" t="n"/>
      <c r="T37" s="4" t="n"/>
      <c r="U37" s="12">
        <f>IF($A37="","",IF($T37&lt;&gt;"","Clôturée",IF($O37="",IF(TODAY()&gt;$M37,"Décision en retard","En attente de décision"),IF(OR($N37="Remboursement intégral",$N37="Remboursement partiel"),IF($S37="","Remboursement à effectuer",IF(TODAY()&gt;WORKDAY($S37,'Listes'!$G$6),"Vérifier et clôturer","Remboursement effectué")),"Ouverte"))))</f>
        <v/>
      </c>
      <c r="V37" s="5" t="n"/>
    </row>
    <row r="38">
      <c r="A38" s="4" t="n"/>
      <c r="B38" s="5" t="n"/>
      <c r="C38" s="6" t="n"/>
      <c r="D38" s="4" t="n"/>
      <c r="E38" s="4" t="n"/>
      <c r="F38" s="7">
        <f>IF($D38="","",IF(COUNTIF('Politiques'!$B$5:$B$14,"&lt;="&amp;$D38)=0,"",INDEX('Politiques'!$A$5:$A$14,COUNTIF('Politiques'!$B$5:$B$14,"&lt;="&amp;$D38))))</f>
        <v/>
      </c>
      <c r="G38" s="8">
        <f>IF($F38="","",INDEX('Politiques'!$C$5:$C$14,MATCH($F38,'Politiques'!$A$5:$A$14,0)))</f>
        <v/>
      </c>
      <c r="H38" s="8">
        <f>IF(OR($A38="",$D38=""),"",IF($F38="",$A38-$D38,$A38-IF(AND(INDEX('Politiques'!$D$5:$D$14,MATCH($F38,'Politiques'!$A$5:$A$14,0))="Date de livraison",$E38&lt;&gt;""),$E38,$D38)))</f>
        <v/>
      </c>
      <c r="I38" s="7">
        <f>IF(OR($H38="",$G38=""),"",IF($H38&lt;=$G38,"Oui","Non"))</f>
        <v/>
      </c>
      <c r="J38" s="5" t="n"/>
      <c r="K38" s="9" t="n"/>
      <c r="L38" s="10">
        <f>IF(OR($A38="",$K38=""),"",IF($I38="Non",'Listes'!$D$7,IF($K38&lt;='Listes'!$E$5,'Listes'!$D$5,IF($K38&lt;='Listes'!$E$6,'Listes'!$D$6,'Listes'!$D$7))))</f>
        <v/>
      </c>
      <c r="M38" s="11">
        <f>IF($A38="","",WORKDAY($A38,'Listes'!$G$5))</f>
        <v/>
      </c>
      <c r="N38" s="5" t="n"/>
      <c r="O38" s="4" t="n"/>
      <c r="P38" s="7">
        <f>IF(OR($M38="",$O38=""),"",IF($O38&lt;=$M38,"Oui","Non"))</f>
        <v/>
      </c>
      <c r="Q38" s="9" t="n"/>
      <c r="R38" s="5" t="n"/>
      <c r="S38" s="4" t="n"/>
      <c r="T38" s="4" t="n"/>
      <c r="U38" s="12">
        <f>IF($A38="","",IF($T38&lt;&gt;"","Clôturée",IF($O38="",IF(TODAY()&gt;$M38,"Décision en retard","En attente de décision"),IF(OR($N38="Remboursement intégral",$N38="Remboursement partiel"),IF($S38="","Remboursement à effectuer",IF(TODAY()&gt;WORKDAY($S38,'Listes'!$G$6),"Vérifier et clôturer","Remboursement effectué")),"Ouverte"))))</f>
        <v/>
      </c>
      <c r="V38" s="5" t="n"/>
    </row>
    <row r="39">
      <c r="A39" s="4" t="n"/>
      <c r="B39" s="5" t="n"/>
      <c r="C39" s="6" t="n"/>
      <c r="D39" s="4" t="n"/>
      <c r="E39" s="4" t="n"/>
      <c r="F39" s="7">
        <f>IF($D39="","",IF(COUNTIF('Politiques'!$B$5:$B$14,"&lt;="&amp;$D39)=0,"",INDEX('Politiques'!$A$5:$A$14,COUNTIF('Politiques'!$B$5:$B$14,"&lt;="&amp;$D39))))</f>
        <v/>
      </c>
      <c r="G39" s="8">
        <f>IF($F39="","",INDEX('Politiques'!$C$5:$C$14,MATCH($F39,'Politiques'!$A$5:$A$14,0)))</f>
        <v/>
      </c>
      <c r="H39" s="8">
        <f>IF(OR($A39="",$D39=""),"",IF($F39="",$A39-$D39,$A39-IF(AND(INDEX('Politiques'!$D$5:$D$14,MATCH($F39,'Politiques'!$A$5:$A$14,0))="Date de livraison",$E39&lt;&gt;""),$E39,$D39)))</f>
        <v/>
      </c>
      <c r="I39" s="7">
        <f>IF(OR($H39="",$G39=""),"",IF($H39&lt;=$G39,"Oui","Non"))</f>
        <v/>
      </c>
      <c r="J39" s="5" t="n"/>
      <c r="K39" s="9" t="n"/>
      <c r="L39" s="10">
        <f>IF(OR($A39="",$K39=""),"",IF($I39="Non",'Listes'!$D$7,IF($K39&lt;='Listes'!$E$5,'Listes'!$D$5,IF($K39&lt;='Listes'!$E$6,'Listes'!$D$6,'Listes'!$D$7))))</f>
        <v/>
      </c>
      <c r="M39" s="11">
        <f>IF($A39="","",WORKDAY($A39,'Listes'!$G$5))</f>
        <v/>
      </c>
      <c r="N39" s="5" t="n"/>
      <c r="O39" s="4" t="n"/>
      <c r="P39" s="7">
        <f>IF(OR($M39="",$O39=""),"",IF($O39&lt;=$M39,"Oui","Non"))</f>
        <v/>
      </c>
      <c r="Q39" s="9" t="n"/>
      <c r="R39" s="5" t="n"/>
      <c r="S39" s="4" t="n"/>
      <c r="T39" s="4" t="n"/>
      <c r="U39" s="12">
        <f>IF($A39="","",IF($T39&lt;&gt;"","Clôturée",IF($O39="",IF(TODAY()&gt;$M39,"Décision en retard","En attente de décision"),IF(OR($N39="Remboursement intégral",$N39="Remboursement partiel"),IF($S39="","Remboursement à effectuer",IF(TODAY()&gt;WORKDAY($S39,'Listes'!$G$6),"Vérifier et clôturer","Remboursement effectué")),"Ouverte"))))</f>
        <v/>
      </c>
      <c r="V39" s="5" t="n"/>
    </row>
    <row r="40">
      <c r="A40" s="4" t="n"/>
      <c r="B40" s="5" t="n"/>
      <c r="C40" s="6" t="n"/>
      <c r="D40" s="4" t="n"/>
      <c r="E40" s="4" t="n"/>
      <c r="F40" s="7">
        <f>IF($D40="","",IF(COUNTIF('Politiques'!$B$5:$B$14,"&lt;="&amp;$D40)=0,"",INDEX('Politiques'!$A$5:$A$14,COUNTIF('Politiques'!$B$5:$B$14,"&lt;="&amp;$D40))))</f>
        <v/>
      </c>
      <c r="G40" s="8">
        <f>IF($F40="","",INDEX('Politiques'!$C$5:$C$14,MATCH($F40,'Politiques'!$A$5:$A$14,0)))</f>
        <v/>
      </c>
      <c r="H40" s="8">
        <f>IF(OR($A40="",$D40=""),"",IF($F40="",$A40-$D40,$A40-IF(AND(INDEX('Politiques'!$D$5:$D$14,MATCH($F40,'Politiques'!$A$5:$A$14,0))="Date de livraison",$E40&lt;&gt;""),$E40,$D40)))</f>
        <v/>
      </c>
      <c r="I40" s="7">
        <f>IF(OR($H40="",$G40=""),"",IF($H40&lt;=$G40,"Oui","Non"))</f>
        <v/>
      </c>
      <c r="J40" s="5" t="n"/>
      <c r="K40" s="9" t="n"/>
      <c r="L40" s="10">
        <f>IF(OR($A40="",$K40=""),"",IF($I40="Non",'Listes'!$D$7,IF($K40&lt;='Listes'!$E$5,'Listes'!$D$5,IF($K40&lt;='Listes'!$E$6,'Listes'!$D$6,'Listes'!$D$7))))</f>
        <v/>
      </c>
      <c r="M40" s="11">
        <f>IF($A40="","",WORKDAY($A40,'Listes'!$G$5))</f>
        <v/>
      </c>
      <c r="N40" s="5" t="n"/>
      <c r="O40" s="4" t="n"/>
      <c r="P40" s="7">
        <f>IF(OR($M40="",$O40=""),"",IF($O40&lt;=$M40,"Oui","Non"))</f>
        <v/>
      </c>
      <c r="Q40" s="9" t="n"/>
      <c r="R40" s="5" t="n"/>
      <c r="S40" s="4" t="n"/>
      <c r="T40" s="4" t="n"/>
      <c r="U40" s="12">
        <f>IF($A40="","",IF($T40&lt;&gt;"","Clôturée",IF($O40="",IF(TODAY()&gt;$M40,"Décision en retard","En attente de décision"),IF(OR($N40="Remboursement intégral",$N40="Remboursement partiel"),IF($S40="","Remboursement à effectuer",IF(TODAY()&gt;WORKDAY($S40,'Listes'!$G$6),"Vérifier et clôturer","Remboursement effectué")),"Ouverte"))))</f>
        <v/>
      </c>
      <c r="V40" s="5" t="n"/>
    </row>
    <row r="41">
      <c r="A41" s="4" t="n"/>
      <c r="B41" s="5" t="n"/>
      <c r="C41" s="6" t="n"/>
      <c r="D41" s="4" t="n"/>
      <c r="E41" s="4" t="n"/>
      <c r="F41" s="7">
        <f>IF($D41="","",IF(COUNTIF('Politiques'!$B$5:$B$14,"&lt;="&amp;$D41)=0,"",INDEX('Politiques'!$A$5:$A$14,COUNTIF('Politiques'!$B$5:$B$14,"&lt;="&amp;$D41))))</f>
        <v/>
      </c>
      <c r="G41" s="8">
        <f>IF($F41="","",INDEX('Politiques'!$C$5:$C$14,MATCH($F41,'Politiques'!$A$5:$A$14,0)))</f>
        <v/>
      </c>
      <c r="H41" s="8">
        <f>IF(OR($A41="",$D41=""),"",IF($F41="",$A41-$D41,$A41-IF(AND(INDEX('Politiques'!$D$5:$D$14,MATCH($F41,'Politiques'!$A$5:$A$14,0))="Date de livraison",$E41&lt;&gt;""),$E41,$D41)))</f>
        <v/>
      </c>
      <c r="I41" s="7">
        <f>IF(OR($H41="",$G41=""),"",IF($H41&lt;=$G41,"Oui","Non"))</f>
        <v/>
      </c>
      <c r="J41" s="5" t="n"/>
      <c r="K41" s="9" t="n"/>
      <c r="L41" s="10">
        <f>IF(OR($A41="",$K41=""),"",IF($I41="Non",'Listes'!$D$7,IF($K41&lt;='Listes'!$E$5,'Listes'!$D$5,IF($K41&lt;='Listes'!$E$6,'Listes'!$D$6,'Listes'!$D$7))))</f>
        <v/>
      </c>
      <c r="M41" s="11">
        <f>IF($A41="","",WORKDAY($A41,'Listes'!$G$5))</f>
        <v/>
      </c>
      <c r="N41" s="5" t="n"/>
      <c r="O41" s="4" t="n"/>
      <c r="P41" s="7">
        <f>IF(OR($M41="",$O41=""),"",IF($O41&lt;=$M41,"Oui","Non"))</f>
        <v/>
      </c>
      <c r="Q41" s="9" t="n"/>
      <c r="R41" s="5" t="n"/>
      <c r="S41" s="4" t="n"/>
      <c r="T41" s="4" t="n"/>
      <c r="U41" s="12">
        <f>IF($A41="","",IF($T41&lt;&gt;"","Clôturée",IF($O41="",IF(TODAY()&gt;$M41,"Décision en retard","En attente de décision"),IF(OR($N41="Remboursement intégral",$N41="Remboursement partiel"),IF($S41="","Remboursement à effectuer",IF(TODAY()&gt;WORKDAY($S41,'Listes'!$G$6),"Vérifier et clôturer","Remboursement effectué")),"Ouverte"))))</f>
        <v/>
      </c>
      <c r="V41" s="5" t="n"/>
    </row>
    <row r="42">
      <c r="A42" s="4" t="n"/>
      <c r="B42" s="5" t="n"/>
      <c r="C42" s="6" t="n"/>
      <c r="D42" s="4" t="n"/>
      <c r="E42" s="4" t="n"/>
      <c r="F42" s="7">
        <f>IF($D42="","",IF(COUNTIF('Politiques'!$B$5:$B$14,"&lt;="&amp;$D42)=0,"",INDEX('Politiques'!$A$5:$A$14,COUNTIF('Politiques'!$B$5:$B$14,"&lt;="&amp;$D42))))</f>
        <v/>
      </c>
      <c r="G42" s="8">
        <f>IF($F42="","",INDEX('Politiques'!$C$5:$C$14,MATCH($F42,'Politiques'!$A$5:$A$14,0)))</f>
        <v/>
      </c>
      <c r="H42" s="8">
        <f>IF(OR($A42="",$D42=""),"",IF($F42="",$A42-$D42,$A42-IF(AND(INDEX('Politiques'!$D$5:$D$14,MATCH($F42,'Politiques'!$A$5:$A$14,0))="Date de livraison",$E42&lt;&gt;""),$E42,$D42)))</f>
        <v/>
      </c>
      <c r="I42" s="7">
        <f>IF(OR($H42="",$G42=""),"",IF($H42&lt;=$G42,"Oui","Non"))</f>
        <v/>
      </c>
      <c r="J42" s="5" t="n"/>
      <c r="K42" s="9" t="n"/>
      <c r="L42" s="10">
        <f>IF(OR($A42="",$K42=""),"",IF($I42="Non",'Listes'!$D$7,IF($K42&lt;='Listes'!$E$5,'Listes'!$D$5,IF($K42&lt;='Listes'!$E$6,'Listes'!$D$6,'Listes'!$D$7))))</f>
        <v/>
      </c>
      <c r="M42" s="11">
        <f>IF($A42="","",WORKDAY($A42,'Listes'!$G$5))</f>
        <v/>
      </c>
      <c r="N42" s="5" t="n"/>
      <c r="O42" s="4" t="n"/>
      <c r="P42" s="7">
        <f>IF(OR($M42="",$O42=""),"",IF($O42&lt;=$M42,"Oui","Non"))</f>
        <v/>
      </c>
      <c r="Q42" s="9" t="n"/>
      <c r="R42" s="5" t="n"/>
      <c r="S42" s="4" t="n"/>
      <c r="T42" s="4" t="n"/>
      <c r="U42" s="12">
        <f>IF($A42="","",IF($T42&lt;&gt;"","Clôturée",IF($O42="",IF(TODAY()&gt;$M42,"Décision en retard","En attente de décision"),IF(OR($N42="Remboursement intégral",$N42="Remboursement partiel"),IF($S42="","Remboursement à effectuer",IF(TODAY()&gt;WORKDAY($S42,'Listes'!$G$6),"Vérifier et clôturer","Remboursement effectué")),"Ouverte"))))</f>
        <v/>
      </c>
      <c r="V42" s="5" t="n"/>
    </row>
    <row r="43">
      <c r="A43" s="4" t="n"/>
      <c r="B43" s="5" t="n"/>
      <c r="C43" s="6" t="n"/>
      <c r="D43" s="4" t="n"/>
      <c r="E43" s="4" t="n"/>
      <c r="F43" s="7">
        <f>IF($D43="","",IF(COUNTIF('Politiques'!$B$5:$B$14,"&lt;="&amp;$D43)=0,"",INDEX('Politiques'!$A$5:$A$14,COUNTIF('Politiques'!$B$5:$B$14,"&lt;="&amp;$D43))))</f>
        <v/>
      </c>
      <c r="G43" s="8">
        <f>IF($F43="","",INDEX('Politiques'!$C$5:$C$14,MATCH($F43,'Politiques'!$A$5:$A$14,0)))</f>
        <v/>
      </c>
      <c r="H43" s="8">
        <f>IF(OR($A43="",$D43=""),"",IF($F43="",$A43-$D43,$A43-IF(AND(INDEX('Politiques'!$D$5:$D$14,MATCH($F43,'Politiques'!$A$5:$A$14,0))="Date de livraison",$E43&lt;&gt;""),$E43,$D43)))</f>
        <v/>
      </c>
      <c r="I43" s="7">
        <f>IF(OR($H43="",$G43=""),"",IF($H43&lt;=$G43,"Oui","Non"))</f>
        <v/>
      </c>
      <c r="J43" s="5" t="n"/>
      <c r="K43" s="9" t="n"/>
      <c r="L43" s="10">
        <f>IF(OR($A43="",$K43=""),"",IF($I43="Non",'Listes'!$D$7,IF($K43&lt;='Listes'!$E$5,'Listes'!$D$5,IF($K43&lt;='Listes'!$E$6,'Listes'!$D$6,'Listes'!$D$7))))</f>
        <v/>
      </c>
      <c r="M43" s="11">
        <f>IF($A43="","",WORKDAY($A43,'Listes'!$G$5))</f>
        <v/>
      </c>
      <c r="N43" s="5" t="n"/>
      <c r="O43" s="4" t="n"/>
      <c r="P43" s="7">
        <f>IF(OR($M43="",$O43=""),"",IF($O43&lt;=$M43,"Oui","Non"))</f>
        <v/>
      </c>
      <c r="Q43" s="9" t="n"/>
      <c r="R43" s="5" t="n"/>
      <c r="S43" s="4" t="n"/>
      <c r="T43" s="4" t="n"/>
      <c r="U43" s="12">
        <f>IF($A43="","",IF($T43&lt;&gt;"","Clôturée",IF($O43="",IF(TODAY()&gt;$M43,"Décision en retard","En attente de décision"),IF(OR($N43="Remboursement intégral",$N43="Remboursement partiel"),IF($S43="","Remboursement à effectuer",IF(TODAY()&gt;WORKDAY($S43,'Listes'!$G$6),"Vérifier et clôturer","Remboursement effectué")),"Ouverte"))))</f>
        <v/>
      </c>
      <c r="V43" s="5" t="n"/>
    </row>
    <row r="44">
      <c r="A44" s="4" t="n"/>
      <c r="B44" s="5" t="n"/>
      <c r="C44" s="6" t="n"/>
      <c r="D44" s="4" t="n"/>
      <c r="E44" s="4" t="n"/>
      <c r="F44" s="7">
        <f>IF($D44="","",IF(COUNTIF('Politiques'!$B$5:$B$14,"&lt;="&amp;$D44)=0,"",INDEX('Politiques'!$A$5:$A$14,COUNTIF('Politiques'!$B$5:$B$14,"&lt;="&amp;$D44))))</f>
        <v/>
      </c>
      <c r="G44" s="8">
        <f>IF($F44="","",INDEX('Politiques'!$C$5:$C$14,MATCH($F44,'Politiques'!$A$5:$A$14,0)))</f>
        <v/>
      </c>
      <c r="H44" s="8">
        <f>IF(OR($A44="",$D44=""),"",IF($F44="",$A44-$D44,$A44-IF(AND(INDEX('Politiques'!$D$5:$D$14,MATCH($F44,'Politiques'!$A$5:$A$14,0))="Date de livraison",$E44&lt;&gt;""),$E44,$D44)))</f>
        <v/>
      </c>
      <c r="I44" s="7">
        <f>IF(OR($H44="",$G44=""),"",IF($H44&lt;=$G44,"Oui","Non"))</f>
        <v/>
      </c>
      <c r="J44" s="5" t="n"/>
      <c r="K44" s="9" t="n"/>
      <c r="L44" s="10">
        <f>IF(OR($A44="",$K44=""),"",IF($I44="Non",'Listes'!$D$7,IF($K44&lt;='Listes'!$E$5,'Listes'!$D$5,IF($K44&lt;='Listes'!$E$6,'Listes'!$D$6,'Listes'!$D$7))))</f>
        <v/>
      </c>
      <c r="M44" s="11">
        <f>IF($A44="","",WORKDAY($A44,'Listes'!$G$5))</f>
        <v/>
      </c>
      <c r="N44" s="5" t="n"/>
      <c r="O44" s="4" t="n"/>
      <c r="P44" s="7">
        <f>IF(OR($M44="",$O44=""),"",IF($O44&lt;=$M44,"Oui","Non"))</f>
        <v/>
      </c>
      <c r="Q44" s="9" t="n"/>
      <c r="R44" s="5" t="n"/>
      <c r="S44" s="4" t="n"/>
      <c r="T44" s="4" t="n"/>
      <c r="U44" s="12">
        <f>IF($A44="","",IF($T44&lt;&gt;"","Clôturée",IF($O44="",IF(TODAY()&gt;$M44,"Décision en retard","En attente de décision"),IF(OR($N44="Remboursement intégral",$N44="Remboursement partiel"),IF($S44="","Remboursement à effectuer",IF(TODAY()&gt;WORKDAY($S44,'Listes'!$G$6),"Vérifier et clôturer","Remboursement effectué")),"Ouverte"))))</f>
        <v/>
      </c>
      <c r="V44" s="5" t="n"/>
    </row>
    <row r="45">
      <c r="A45" s="4" t="n"/>
      <c r="B45" s="5" t="n"/>
      <c r="C45" s="6" t="n"/>
      <c r="D45" s="4" t="n"/>
      <c r="E45" s="4" t="n"/>
      <c r="F45" s="7">
        <f>IF($D45="","",IF(COUNTIF('Politiques'!$B$5:$B$14,"&lt;="&amp;$D45)=0,"",INDEX('Politiques'!$A$5:$A$14,COUNTIF('Politiques'!$B$5:$B$14,"&lt;="&amp;$D45))))</f>
        <v/>
      </c>
      <c r="G45" s="8">
        <f>IF($F45="","",INDEX('Politiques'!$C$5:$C$14,MATCH($F45,'Politiques'!$A$5:$A$14,0)))</f>
        <v/>
      </c>
      <c r="H45" s="8">
        <f>IF(OR($A45="",$D45=""),"",IF($F45="",$A45-$D45,$A45-IF(AND(INDEX('Politiques'!$D$5:$D$14,MATCH($F45,'Politiques'!$A$5:$A$14,0))="Date de livraison",$E45&lt;&gt;""),$E45,$D45)))</f>
        <v/>
      </c>
      <c r="I45" s="7">
        <f>IF(OR($H45="",$G45=""),"",IF($H45&lt;=$G45,"Oui","Non"))</f>
        <v/>
      </c>
      <c r="J45" s="5" t="n"/>
      <c r="K45" s="9" t="n"/>
      <c r="L45" s="10">
        <f>IF(OR($A45="",$K45=""),"",IF($I45="Non",'Listes'!$D$7,IF($K45&lt;='Listes'!$E$5,'Listes'!$D$5,IF($K45&lt;='Listes'!$E$6,'Listes'!$D$6,'Listes'!$D$7))))</f>
        <v/>
      </c>
      <c r="M45" s="11">
        <f>IF($A45="","",WORKDAY($A45,'Listes'!$G$5))</f>
        <v/>
      </c>
      <c r="N45" s="5" t="n"/>
      <c r="O45" s="4" t="n"/>
      <c r="P45" s="7">
        <f>IF(OR($M45="",$O45=""),"",IF($O45&lt;=$M45,"Oui","Non"))</f>
        <v/>
      </c>
      <c r="Q45" s="9" t="n"/>
      <c r="R45" s="5" t="n"/>
      <c r="S45" s="4" t="n"/>
      <c r="T45" s="4" t="n"/>
      <c r="U45" s="12">
        <f>IF($A45="","",IF($T45&lt;&gt;"","Clôturée",IF($O45="",IF(TODAY()&gt;$M45,"Décision en retard","En attente de décision"),IF(OR($N45="Remboursement intégral",$N45="Remboursement partiel"),IF($S45="","Remboursement à effectuer",IF(TODAY()&gt;WORKDAY($S45,'Listes'!$G$6),"Vérifier et clôturer","Remboursement effectué")),"Ouverte"))))</f>
        <v/>
      </c>
      <c r="V45" s="5" t="n"/>
    </row>
    <row r="46">
      <c r="A46" s="4" t="n"/>
      <c r="B46" s="5" t="n"/>
      <c r="C46" s="6" t="n"/>
      <c r="D46" s="4" t="n"/>
      <c r="E46" s="4" t="n"/>
      <c r="F46" s="7">
        <f>IF($D46="","",IF(COUNTIF('Politiques'!$B$5:$B$14,"&lt;="&amp;$D46)=0,"",INDEX('Politiques'!$A$5:$A$14,COUNTIF('Politiques'!$B$5:$B$14,"&lt;="&amp;$D46))))</f>
        <v/>
      </c>
      <c r="G46" s="8">
        <f>IF($F46="","",INDEX('Politiques'!$C$5:$C$14,MATCH($F46,'Politiques'!$A$5:$A$14,0)))</f>
        <v/>
      </c>
      <c r="H46" s="8">
        <f>IF(OR($A46="",$D46=""),"",IF($F46="",$A46-$D46,$A46-IF(AND(INDEX('Politiques'!$D$5:$D$14,MATCH($F46,'Politiques'!$A$5:$A$14,0))="Date de livraison",$E46&lt;&gt;""),$E46,$D46)))</f>
        <v/>
      </c>
      <c r="I46" s="7">
        <f>IF(OR($H46="",$G46=""),"",IF($H46&lt;=$G46,"Oui","Non"))</f>
        <v/>
      </c>
      <c r="J46" s="5" t="n"/>
      <c r="K46" s="9" t="n"/>
      <c r="L46" s="10">
        <f>IF(OR($A46="",$K46=""),"",IF($I46="Non",'Listes'!$D$7,IF($K46&lt;='Listes'!$E$5,'Listes'!$D$5,IF($K46&lt;='Listes'!$E$6,'Listes'!$D$6,'Listes'!$D$7))))</f>
        <v/>
      </c>
      <c r="M46" s="11">
        <f>IF($A46="","",WORKDAY($A46,'Listes'!$G$5))</f>
        <v/>
      </c>
      <c r="N46" s="5" t="n"/>
      <c r="O46" s="4" t="n"/>
      <c r="P46" s="7">
        <f>IF(OR($M46="",$O46=""),"",IF($O46&lt;=$M46,"Oui","Non"))</f>
        <v/>
      </c>
      <c r="Q46" s="9" t="n"/>
      <c r="R46" s="5" t="n"/>
      <c r="S46" s="4" t="n"/>
      <c r="T46" s="4" t="n"/>
      <c r="U46" s="12">
        <f>IF($A46="","",IF($T46&lt;&gt;"","Clôturée",IF($O46="",IF(TODAY()&gt;$M46,"Décision en retard","En attente de décision"),IF(OR($N46="Remboursement intégral",$N46="Remboursement partiel"),IF($S46="","Remboursement à effectuer",IF(TODAY()&gt;WORKDAY($S46,'Listes'!$G$6),"Vérifier et clôturer","Remboursement effectué")),"Ouverte"))))</f>
        <v/>
      </c>
      <c r="V46" s="5" t="n"/>
    </row>
    <row r="47">
      <c r="A47" s="4" t="n"/>
      <c r="B47" s="5" t="n"/>
      <c r="C47" s="6" t="n"/>
      <c r="D47" s="4" t="n"/>
      <c r="E47" s="4" t="n"/>
      <c r="F47" s="7">
        <f>IF($D47="","",IF(COUNTIF('Politiques'!$B$5:$B$14,"&lt;="&amp;$D47)=0,"",INDEX('Politiques'!$A$5:$A$14,COUNTIF('Politiques'!$B$5:$B$14,"&lt;="&amp;$D47))))</f>
        <v/>
      </c>
      <c r="G47" s="8">
        <f>IF($F47="","",INDEX('Politiques'!$C$5:$C$14,MATCH($F47,'Politiques'!$A$5:$A$14,0)))</f>
        <v/>
      </c>
      <c r="H47" s="8">
        <f>IF(OR($A47="",$D47=""),"",IF($F47="",$A47-$D47,$A47-IF(AND(INDEX('Politiques'!$D$5:$D$14,MATCH($F47,'Politiques'!$A$5:$A$14,0))="Date de livraison",$E47&lt;&gt;""),$E47,$D47)))</f>
        <v/>
      </c>
      <c r="I47" s="7">
        <f>IF(OR($H47="",$G47=""),"",IF($H47&lt;=$G47,"Oui","Non"))</f>
        <v/>
      </c>
      <c r="J47" s="5" t="n"/>
      <c r="K47" s="9" t="n"/>
      <c r="L47" s="10">
        <f>IF(OR($A47="",$K47=""),"",IF($I47="Non",'Listes'!$D$7,IF($K47&lt;='Listes'!$E$5,'Listes'!$D$5,IF($K47&lt;='Listes'!$E$6,'Listes'!$D$6,'Listes'!$D$7))))</f>
        <v/>
      </c>
      <c r="M47" s="11">
        <f>IF($A47="","",WORKDAY($A47,'Listes'!$G$5))</f>
        <v/>
      </c>
      <c r="N47" s="5" t="n"/>
      <c r="O47" s="4" t="n"/>
      <c r="P47" s="7">
        <f>IF(OR($M47="",$O47=""),"",IF($O47&lt;=$M47,"Oui","Non"))</f>
        <v/>
      </c>
      <c r="Q47" s="9" t="n"/>
      <c r="R47" s="5" t="n"/>
      <c r="S47" s="4" t="n"/>
      <c r="T47" s="4" t="n"/>
      <c r="U47" s="12">
        <f>IF($A47="","",IF($T47&lt;&gt;"","Clôturée",IF($O47="",IF(TODAY()&gt;$M47,"Décision en retard","En attente de décision"),IF(OR($N47="Remboursement intégral",$N47="Remboursement partiel"),IF($S47="","Remboursement à effectuer",IF(TODAY()&gt;WORKDAY($S47,'Listes'!$G$6),"Vérifier et clôturer","Remboursement effectué")),"Ouverte"))))</f>
        <v/>
      </c>
      <c r="V47" s="5" t="n"/>
    </row>
    <row r="48">
      <c r="A48" s="4" t="n"/>
      <c r="B48" s="5" t="n"/>
      <c r="C48" s="6" t="n"/>
      <c r="D48" s="4" t="n"/>
      <c r="E48" s="4" t="n"/>
      <c r="F48" s="7">
        <f>IF($D48="","",IF(COUNTIF('Politiques'!$B$5:$B$14,"&lt;="&amp;$D48)=0,"",INDEX('Politiques'!$A$5:$A$14,COUNTIF('Politiques'!$B$5:$B$14,"&lt;="&amp;$D48))))</f>
        <v/>
      </c>
      <c r="G48" s="8">
        <f>IF($F48="","",INDEX('Politiques'!$C$5:$C$14,MATCH($F48,'Politiques'!$A$5:$A$14,0)))</f>
        <v/>
      </c>
      <c r="H48" s="8">
        <f>IF(OR($A48="",$D48=""),"",IF($F48="",$A48-$D48,$A48-IF(AND(INDEX('Politiques'!$D$5:$D$14,MATCH($F48,'Politiques'!$A$5:$A$14,0))="Date de livraison",$E48&lt;&gt;""),$E48,$D48)))</f>
        <v/>
      </c>
      <c r="I48" s="7">
        <f>IF(OR($H48="",$G48=""),"",IF($H48&lt;=$G48,"Oui","Non"))</f>
        <v/>
      </c>
      <c r="J48" s="5" t="n"/>
      <c r="K48" s="9" t="n"/>
      <c r="L48" s="10">
        <f>IF(OR($A48="",$K48=""),"",IF($I48="Non",'Listes'!$D$7,IF($K48&lt;='Listes'!$E$5,'Listes'!$D$5,IF($K48&lt;='Listes'!$E$6,'Listes'!$D$6,'Listes'!$D$7))))</f>
        <v/>
      </c>
      <c r="M48" s="11">
        <f>IF($A48="","",WORKDAY($A48,'Listes'!$G$5))</f>
        <v/>
      </c>
      <c r="N48" s="5" t="n"/>
      <c r="O48" s="4" t="n"/>
      <c r="P48" s="7">
        <f>IF(OR($M48="",$O48=""),"",IF($O48&lt;=$M48,"Oui","Non"))</f>
        <v/>
      </c>
      <c r="Q48" s="9" t="n"/>
      <c r="R48" s="5" t="n"/>
      <c r="S48" s="4" t="n"/>
      <c r="T48" s="4" t="n"/>
      <c r="U48" s="12">
        <f>IF($A48="","",IF($T48&lt;&gt;"","Clôturée",IF($O48="",IF(TODAY()&gt;$M48,"Décision en retard","En attente de décision"),IF(OR($N48="Remboursement intégral",$N48="Remboursement partiel"),IF($S48="","Remboursement à effectuer",IF(TODAY()&gt;WORKDAY($S48,'Listes'!$G$6),"Vérifier et clôturer","Remboursement effectué")),"Ouverte"))))</f>
        <v/>
      </c>
      <c r="V48" s="5" t="n"/>
    </row>
    <row r="49">
      <c r="A49" s="4" t="n"/>
      <c r="B49" s="5" t="n"/>
      <c r="C49" s="6" t="n"/>
      <c r="D49" s="4" t="n"/>
      <c r="E49" s="4" t="n"/>
      <c r="F49" s="7">
        <f>IF($D49="","",IF(COUNTIF('Politiques'!$B$5:$B$14,"&lt;="&amp;$D49)=0,"",INDEX('Politiques'!$A$5:$A$14,COUNTIF('Politiques'!$B$5:$B$14,"&lt;="&amp;$D49))))</f>
        <v/>
      </c>
      <c r="G49" s="8">
        <f>IF($F49="","",INDEX('Politiques'!$C$5:$C$14,MATCH($F49,'Politiques'!$A$5:$A$14,0)))</f>
        <v/>
      </c>
      <c r="H49" s="8">
        <f>IF(OR($A49="",$D49=""),"",IF($F49="",$A49-$D49,$A49-IF(AND(INDEX('Politiques'!$D$5:$D$14,MATCH($F49,'Politiques'!$A$5:$A$14,0))="Date de livraison",$E49&lt;&gt;""),$E49,$D49)))</f>
        <v/>
      </c>
      <c r="I49" s="7">
        <f>IF(OR($H49="",$G49=""),"",IF($H49&lt;=$G49,"Oui","Non"))</f>
        <v/>
      </c>
      <c r="J49" s="5" t="n"/>
      <c r="K49" s="9" t="n"/>
      <c r="L49" s="10">
        <f>IF(OR($A49="",$K49=""),"",IF($I49="Non",'Listes'!$D$7,IF($K49&lt;='Listes'!$E$5,'Listes'!$D$5,IF($K49&lt;='Listes'!$E$6,'Listes'!$D$6,'Listes'!$D$7))))</f>
        <v/>
      </c>
      <c r="M49" s="11">
        <f>IF($A49="","",WORKDAY($A49,'Listes'!$G$5))</f>
        <v/>
      </c>
      <c r="N49" s="5" t="n"/>
      <c r="O49" s="4" t="n"/>
      <c r="P49" s="7">
        <f>IF(OR($M49="",$O49=""),"",IF($O49&lt;=$M49,"Oui","Non"))</f>
        <v/>
      </c>
      <c r="Q49" s="9" t="n"/>
      <c r="R49" s="5" t="n"/>
      <c r="S49" s="4" t="n"/>
      <c r="T49" s="4" t="n"/>
      <c r="U49" s="12">
        <f>IF($A49="","",IF($T49&lt;&gt;"","Clôturée",IF($O49="",IF(TODAY()&gt;$M49,"Décision en retard","En attente de décision"),IF(OR($N49="Remboursement intégral",$N49="Remboursement partiel"),IF($S49="","Remboursement à effectuer",IF(TODAY()&gt;WORKDAY($S49,'Listes'!$G$6),"Vérifier et clôturer","Remboursement effectué")),"Ouverte"))))</f>
        <v/>
      </c>
      <c r="V49" s="5" t="n"/>
    </row>
    <row r="50">
      <c r="A50" s="4" t="n"/>
      <c r="B50" s="5" t="n"/>
      <c r="C50" s="6" t="n"/>
      <c r="D50" s="4" t="n"/>
      <c r="E50" s="4" t="n"/>
      <c r="F50" s="7">
        <f>IF($D50="","",IF(COUNTIF('Politiques'!$B$5:$B$14,"&lt;="&amp;$D50)=0,"",INDEX('Politiques'!$A$5:$A$14,COUNTIF('Politiques'!$B$5:$B$14,"&lt;="&amp;$D50))))</f>
        <v/>
      </c>
      <c r="G50" s="8">
        <f>IF($F50="","",INDEX('Politiques'!$C$5:$C$14,MATCH($F50,'Politiques'!$A$5:$A$14,0)))</f>
        <v/>
      </c>
      <c r="H50" s="8">
        <f>IF(OR($A50="",$D50=""),"",IF($F50="",$A50-$D50,$A50-IF(AND(INDEX('Politiques'!$D$5:$D$14,MATCH($F50,'Politiques'!$A$5:$A$14,0))="Date de livraison",$E50&lt;&gt;""),$E50,$D50)))</f>
        <v/>
      </c>
      <c r="I50" s="7">
        <f>IF(OR($H50="",$G50=""),"",IF($H50&lt;=$G50,"Oui","Non"))</f>
        <v/>
      </c>
      <c r="J50" s="5" t="n"/>
      <c r="K50" s="9" t="n"/>
      <c r="L50" s="10">
        <f>IF(OR($A50="",$K50=""),"",IF($I50="Non",'Listes'!$D$7,IF($K50&lt;='Listes'!$E$5,'Listes'!$D$5,IF($K50&lt;='Listes'!$E$6,'Listes'!$D$6,'Listes'!$D$7))))</f>
        <v/>
      </c>
      <c r="M50" s="11">
        <f>IF($A50="","",WORKDAY($A50,'Listes'!$G$5))</f>
        <v/>
      </c>
      <c r="N50" s="5" t="n"/>
      <c r="O50" s="4" t="n"/>
      <c r="P50" s="7">
        <f>IF(OR($M50="",$O50=""),"",IF($O50&lt;=$M50,"Oui","Non"))</f>
        <v/>
      </c>
      <c r="Q50" s="9" t="n"/>
      <c r="R50" s="5" t="n"/>
      <c r="S50" s="4" t="n"/>
      <c r="T50" s="4" t="n"/>
      <c r="U50" s="12">
        <f>IF($A50="","",IF($T50&lt;&gt;"","Clôturée",IF($O50="",IF(TODAY()&gt;$M50,"Décision en retard","En attente de décision"),IF(OR($N50="Remboursement intégral",$N50="Remboursement partiel"),IF($S50="","Remboursement à effectuer",IF(TODAY()&gt;WORKDAY($S50,'Listes'!$G$6),"Vérifier et clôturer","Remboursement effectué")),"Ouverte"))))</f>
        <v/>
      </c>
      <c r="V50" s="5" t="n"/>
    </row>
    <row r="51">
      <c r="A51" s="4" t="n"/>
      <c r="B51" s="5" t="n"/>
      <c r="C51" s="6" t="n"/>
      <c r="D51" s="4" t="n"/>
      <c r="E51" s="4" t="n"/>
      <c r="F51" s="7">
        <f>IF($D51="","",IF(COUNTIF('Politiques'!$B$5:$B$14,"&lt;="&amp;$D51)=0,"",INDEX('Politiques'!$A$5:$A$14,COUNTIF('Politiques'!$B$5:$B$14,"&lt;="&amp;$D51))))</f>
        <v/>
      </c>
      <c r="G51" s="8">
        <f>IF($F51="","",INDEX('Politiques'!$C$5:$C$14,MATCH($F51,'Politiques'!$A$5:$A$14,0)))</f>
        <v/>
      </c>
      <c r="H51" s="8">
        <f>IF(OR($A51="",$D51=""),"",IF($F51="",$A51-$D51,$A51-IF(AND(INDEX('Politiques'!$D$5:$D$14,MATCH($F51,'Politiques'!$A$5:$A$14,0))="Date de livraison",$E51&lt;&gt;""),$E51,$D51)))</f>
        <v/>
      </c>
      <c r="I51" s="7">
        <f>IF(OR($H51="",$G51=""),"",IF($H51&lt;=$G51,"Oui","Non"))</f>
        <v/>
      </c>
      <c r="J51" s="5" t="n"/>
      <c r="K51" s="9" t="n"/>
      <c r="L51" s="10">
        <f>IF(OR($A51="",$K51=""),"",IF($I51="Non",'Listes'!$D$7,IF($K51&lt;='Listes'!$E$5,'Listes'!$D$5,IF($K51&lt;='Listes'!$E$6,'Listes'!$D$6,'Listes'!$D$7))))</f>
        <v/>
      </c>
      <c r="M51" s="11">
        <f>IF($A51="","",WORKDAY($A51,'Listes'!$G$5))</f>
        <v/>
      </c>
      <c r="N51" s="5" t="n"/>
      <c r="O51" s="4" t="n"/>
      <c r="P51" s="7">
        <f>IF(OR($M51="",$O51=""),"",IF($O51&lt;=$M51,"Oui","Non"))</f>
        <v/>
      </c>
      <c r="Q51" s="9" t="n"/>
      <c r="R51" s="5" t="n"/>
      <c r="S51" s="4" t="n"/>
      <c r="T51" s="4" t="n"/>
      <c r="U51" s="12">
        <f>IF($A51="","",IF($T51&lt;&gt;"","Clôturée",IF($O51="",IF(TODAY()&gt;$M51,"Décision en retard","En attente de décision"),IF(OR($N51="Remboursement intégral",$N51="Remboursement partiel"),IF($S51="","Remboursement à effectuer",IF(TODAY()&gt;WORKDAY($S51,'Listes'!$G$6),"Vérifier et clôturer","Remboursement effectué")),"Ouverte"))))</f>
        <v/>
      </c>
      <c r="V51" s="5" t="n"/>
    </row>
    <row r="52">
      <c r="A52" s="4" t="n"/>
      <c r="B52" s="5" t="n"/>
      <c r="C52" s="6" t="n"/>
      <c r="D52" s="4" t="n"/>
      <c r="E52" s="4" t="n"/>
      <c r="F52" s="7">
        <f>IF($D52="","",IF(COUNTIF('Politiques'!$B$5:$B$14,"&lt;="&amp;$D52)=0,"",INDEX('Politiques'!$A$5:$A$14,COUNTIF('Politiques'!$B$5:$B$14,"&lt;="&amp;$D52))))</f>
        <v/>
      </c>
      <c r="G52" s="8">
        <f>IF($F52="","",INDEX('Politiques'!$C$5:$C$14,MATCH($F52,'Politiques'!$A$5:$A$14,0)))</f>
        <v/>
      </c>
      <c r="H52" s="8">
        <f>IF(OR($A52="",$D52=""),"",IF($F52="",$A52-$D52,$A52-IF(AND(INDEX('Politiques'!$D$5:$D$14,MATCH($F52,'Politiques'!$A$5:$A$14,0))="Date de livraison",$E52&lt;&gt;""),$E52,$D52)))</f>
        <v/>
      </c>
      <c r="I52" s="7">
        <f>IF(OR($H52="",$G52=""),"",IF($H52&lt;=$G52,"Oui","Non"))</f>
        <v/>
      </c>
      <c r="J52" s="5" t="n"/>
      <c r="K52" s="9" t="n"/>
      <c r="L52" s="10">
        <f>IF(OR($A52="",$K52=""),"",IF($I52="Non",'Listes'!$D$7,IF($K52&lt;='Listes'!$E$5,'Listes'!$D$5,IF($K52&lt;='Listes'!$E$6,'Listes'!$D$6,'Listes'!$D$7))))</f>
        <v/>
      </c>
      <c r="M52" s="11">
        <f>IF($A52="","",WORKDAY($A52,'Listes'!$G$5))</f>
        <v/>
      </c>
      <c r="N52" s="5" t="n"/>
      <c r="O52" s="4" t="n"/>
      <c r="P52" s="7">
        <f>IF(OR($M52="",$O52=""),"",IF($O52&lt;=$M52,"Oui","Non"))</f>
        <v/>
      </c>
      <c r="Q52" s="9" t="n"/>
      <c r="R52" s="5" t="n"/>
      <c r="S52" s="4" t="n"/>
      <c r="T52" s="4" t="n"/>
      <c r="U52" s="12">
        <f>IF($A52="","",IF($T52&lt;&gt;"","Clôturée",IF($O52="",IF(TODAY()&gt;$M52,"Décision en retard","En attente de décision"),IF(OR($N52="Remboursement intégral",$N52="Remboursement partiel"),IF($S52="","Remboursement à effectuer",IF(TODAY()&gt;WORKDAY($S52,'Listes'!$G$6),"Vérifier et clôturer","Remboursement effectué")),"Ouverte"))))</f>
        <v/>
      </c>
      <c r="V52" s="5" t="n"/>
    </row>
    <row r="53">
      <c r="A53" s="4" t="n"/>
      <c r="B53" s="5" t="n"/>
      <c r="C53" s="6" t="n"/>
      <c r="D53" s="4" t="n"/>
      <c r="E53" s="4" t="n"/>
      <c r="F53" s="7">
        <f>IF($D53="","",IF(COUNTIF('Politiques'!$B$5:$B$14,"&lt;="&amp;$D53)=0,"",INDEX('Politiques'!$A$5:$A$14,COUNTIF('Politiques'!$B$5:$B$14,"&lt;="&amp;$D53))))</f>
        <v/>
      </c>
      <c r="G53" s="8">
        <f>IF($F53="","",INDEX('Politiques'!$C$5:$C$14,MATCH($F53,'Politiques'!$A$5:$A$14,0)))</f>
        <v/>
      </c>
      <c r="H53" s="8">
        <f>IF(OR($A53="",$D53=""),"",IF($F53="",$A53-$D53,$A53-IF(AND(INDEX('Politiques'!$D$5:$D$14,MATCH($F53,'Politiques'!$A$5:$A$14,0))="Date de livraison",$E53&lt;&gt;""),$E53,$D53)))</f>
        <v/>
      </c>
      <c r="I53" s="7">
        <f>IF(OR($H53="",$G53=""),"",IF($H53&lt;=$G53,"Oui","Non"))</f>
        <v/>
      </c>
      <c r="J53" s="5" t="n"/>
      <c r="K53" s="9" t="n"/>
      <c r="L53" s="10">
        <f>IF(OR($A53="",$K53=""),"",IF($I53="Non",'Listes'!$D$7,IF($K53&lt;='Listes'!$E$5,'Listes'!$D$5,IF($K53&lt;='Listes'!$E$6,'Listes'!$D$6,'Listes'!$D$7))))</f>
        <v/>
      </c>
      <c r="M53" s="11">
        <f>IF($A53="","",WORKDAY($A53,'Listes'!$G$5))</f>
        <v/>
      </c>
      <c r="N53" s="5" t="n"/>
      <c r="O53" s="4" t="n"/>
      <c r="P53" s="7">
        <f>IF(OR($M53="",$O53=""),"",IF($O53&lt;=$M53,"Oui","Non"))</f>
        <v/>
      </c>
      <c r="Q53" s="9" t="n"/>
      <c r="R53" s="5" t="n"/>
      <c r="S53" s="4" t="n"/>
      <c r="T53" s="4" t="n"/>
      <c r="U53" s="12">
        <f>IF($A53="","",IF($T53&lt;&gt;"","Clôturée",IF($O53="",IF(TODAY()&gt;$M53,"Décision en retard","En attente de décision"),IF(OR($N53="Remboursement intégral",$N53="Remboursement partiel"),IF($S53="","Remboursement à effectuer",IF(TODAY()&gt;WORKDAY($S53,'Listes'!$G$6),"Vérifier et clôturer","Remboursement effectué")),"Ouverte"))))</f>
        <v/>
      </c>
      <c r="V53" s="5" t="n"/>
    </row>
    <row r="54">
      <c r="A54" s="4" t="n"/>
      <c r="B54" s="5" t="n"/>
      <c r="C54" s="6" t="n"/>
      <c r="D54" s="4" t="n"/>
      <c r="E54" s="4" t="n"/>
      <c r="F54" s="7">
        <f>IF($D54="","",IF(COUNTIF('Politiques'!$B$5:$B$14,"&lt;="&amp;$D54)=0,"",INDEX('Politiques'!$A$5:$A$14,COUNTIF('Politiques'!$B$5:$B$14,"&lt;="&amp;$D54))))</f>
        <v/>
      </c>
      <c r="G54" s="8">
        <f>IF($F54="","",INDEX('Politiques'!$C$5:$C$14,MATCH($F54,'Politiques'!$A$5:$A$14,0)))</f>
        <v/>
      </c>
      <c r="H54" s="8">
        <f>IF(OR($A54="",$D54=""),"",IF($F54="",$A54-$D54,$A54-IF(AND(INDEX('Politiques'!$D$5:$D$14,MATCH($F54,'Politiques'!$A$5:$A$14,0))="Date de livraison",$E54&lt;&gt;""),$E54,$D54)))</f>
        <v/>
      </c>
      <c r="I54" s="7">
        <f>IF(OR($H54="",$G54=""),"",IF($H54&lt;=$G54,"Oui","Non"))</f>
        <v/>
      </c>
      <c r="J54" s="5" t="n"/>
      <c r="K54" s="9" t="n"/>
      <c r="L54" s="10">
        <f>IF(OR($A54="",$K54=""),"",IF($I54="Non",'Listes'!$D$7,IF($K54&lt;='Listes'!$E$5,'Listes'!$D$5,IF($K54&lt;='Listes'!$E$6,'Listes'!$D$6,'Listes'!$D$7))))</f>
        <v/>
      </c>
      <c r="M54" s="11">
        <f>IF($A54="","",WORKDAY($A54,'Listes'!$G$5))</f>
        <v/>
      </c>
      <c r="N54" s="5" t="n"/>
      <c r="O54" s="4" t="n"/>
      <c r="P54" s="7">
        <f>IF(OR($M54="",$O54=""),"",IF($O54&lt;=$M54,"Oui","Non"))</f>
        <v/>
      </c>
      <c r="Q54" s="9" t="n"/>
      <c r="R54" s="5" t="n"/>
      <c r="S54" s="4" t="n"/>
      <c r="T54" s="4" t="n"/>
      <c r="U54" s="12">
        <f>IF($A54="","",IF($T54&lt;&gt;"","Clôturée",IF($O54="",IF(TODAY()&gt;$M54,"Décision en retard","En attente de décision"),IF(OR($N54="Remboursement intégral",$N54="Remboursement partiel"),IF($S54="","Remboursement à effectuer",IF(TODAY()&gt;WORKDAY($S54,'Listes'!$G$6),"Vérifier et clôturer","Remboursement effectué")),"Ouverte"))))</f>
        <v/>
      </c>
      <c r="V54" s="5" t="n"/>
    </row>
    <row r="55">
      <c r="A55" s="4" t="n"/>
      <c r="B55" s="5" t="n"/>
      <c r="C55" s="6" t="n"/>
      <c r="D55" s="4" t="n"/>
      <c r="E55" s="4" t="n"/>
      <c r="F55" s="7">
        <f>IF($D55="","",IF(COUNTIF('Politiques'!$B$5:$B$14,"&lt;="&amp;$D55)=0,"",INDEX('Politiques'!$A$5:$A$14,COUNTIF('Politiques'!$B$5:$B$14,"&lt;="&amp;$D55))))</f>
        <v/>
      </c>
      <c r="G55" s="8">
        <f>IF($F55="","",INDEX('Politiques'!$C$5:$C$14,MATCH($F55,'Politiques'!$A$5:$A$14,0)))</f>
        <v/>
      </c>
      <c r="H55" s="8">
        <f>IF(OR($A55="",$D55=""),"",IF($F55="",$A55-$D55,$A55-IF(AND(INDEX('Politiques'!$D$5:$D$14,MATCH($F55,'Politiques'!$A$5:$A$14,0))="Date de livraison",$E55&lt;&gt;""),$E55,$D55)))</f>
        <v/>
      </c>
      <c r="I55" s="7">
        <f>IF(OR($H55="",$G55=""),"",IF($H55&lt;=$G55,"Oui","Non"))</f>
        <v/>
      </c>
      <c r="J55" s="5" t="n"/>
      <c r="K55" s="9" t="n"/>
      <c r="L55" s="10">
        <f>IF(OR($A55="",$K55=""),"",IF($I55="Non",'Listes'!$D$7,IF($K55&lt;='Listes'!$E$5,'Listes'!$D$5,IF($K55&lt;='Listes'!$E$6,'Listes'!$D$6,'Listes'!$D$7))))</f>
        <v/>
      </c>
      <c r="M55" s="11">
        <f>IF($A55="","",WORKDAY($A55,'Listes'!$G$5))</f>
        <v/>
      </c>
      <c r="N55" s="5" t="n"/>
      <c r="O55" s="4" t="n"/>
      <c r="P55" s="7">
        <f>IF(OR($M55="",$O55=""),"",IF($O55&lt;=$M55,"Oui","Non"))</f>
        <v/>
      </c>
      <c r="Q55" s="9" t="n"/>
      <c r="R55" s="5" t="n"/>
      <c r="S55" s="4" t="n"/>
      <c r="T55" s="4" t="n"/>
      <c r="U55" s="12">
        <f>IF($A55="","",IF($T55&lt;&gt;"","Clôturée",IF($O55="",IF(TODAY()&gt;$M55,"Décision en retard","En attente de décision"),IF(OR($N55="Remboursement intégral",$N55="Remboursement partiel"),IF($S55="","Remboursement à effectuer",IF(TODAY()&gt;WORKDAY($S55,'Listes'!$G$6),"Vérifier et clôturer","Remboursement effectué")),"Ouverte"))))</f>
        <v/>
      </c>
      <c r="V55" s="5" t="n"/>
    </row>
    <row r="56">
      <c r="A56" s="4" t="n"/>
      <c r="B56" s="5" t="n"/>
      <c r="C56" s="6" t="n"/>
      <c r="D56" s="4" t="n"/>
      <c r="E56" s="4" t="n"/>
      <c r="F56" s="7">
        <f>IF($D56="","",IF(COUNTIF('Politiques'!$B$5:$B$14,"&lt;="&amp;$D56)=0,"",INDEX('Politiques'!$A$5:$A$14,COUNTIF('Politiques'!$B$5:$B$14,"&lt;="&amp;$D56))))</f>
        <v/>
      </c>
      <c r="G56" s="8">
        <f>IF($F56="","",INDEX('Politiques'!$C$5:$C$14,MATCH($F56,'Politiques'!$A$5:$A$14,0)))</f>
        <v/>
      </c>
      <c r="H56" s="8">
        <f>IF(OR($A56="",$D56=""),"",IF($F56="",$A56-$D56,$A56-IF(AND(INDEX('Politiques'!$D$5:$D$14,MATCH($F56,'Politiques'!$A$5:$A$14,0))="Date de livraison",$E56&lt;&gt;""),$E56,$D56)))</f>
        <v/>
      </c>
      <c r="I56" s="7">
        <f>IF(OR($H56="",$G56=""),"",IF($H56&lt;=$G56,"Oui","Non"))</f>
        <v/>
      </c>
      <c r="J56" s="5" t="n"/>
      <c r="K56" s="9" t="n"/>
      <c r="L56" s="10">
        <f>IF(OR($A56="",$K56=""),"",IF($I56="Non",'Listes'!$D$7,IF($K56&lt;='Listes'!$E$5,'Listes'!$D$5,IF($K56&lt;='Listes'!$E$6,'Listes'!$D$6,'Listes'!$D$7))))</f>
        <v/>
      </c>
      <c r="M56" s="11">
        <f>IF($A56="","",WORKDAY($A56,'Listes'!$G$5))</f>
        <v/>
      </c>
      <c r="N56" s="5" t="n"/>
      <c r="O56" s="4" t="n"/>
      <c r="P56" s="7">
        <f>IF(OR($M56="",$O56=""),"",IF($O56&lt;=$M56,"Oui","Non"))</f>
        <v/>
      </c>
      <c r="Q56" s="9" t="n"/>
      <c r="R56" s="5" t="n"/>
      <c r="S56" s="4" t="n"/>
      <c r="T56" s="4" t="n"/>
      <c r="U56" s="12">
        <f>IF($A56="","",IF($T56&lt;&gt;"","Clôturée",IF($O56="",IF(TODAY()&gt;$M56,"Décision en retard","En attente de décision"),IF(OR($N56="Remboursement intégral",$N56="Remboursement partiel"),IF($S56="","Remboursement à effectuer",IF(TODAY()&gt;WORKDAY($S56,'Listes'!$G$6),"Vérifier et clôturer","Remboursement effectué")),"Ouverte"))))</f>
        <v/>
      </c>
      <c r="V56" s="5" t="n"/>
    </row>
    <row r="57">
      <c r="A57" s="4" t="n"/>
      <c r="B57" s="5" t="n"/>
      <c r="C57" s="6" t="n"/>
      <c r="D57" s="4" t="n"/>
      <c r="E57" s="4" t="n"/>
      <c r="F57" s="7">
        <f>IF($D57="","",IF(COUNTIF('Politiques'!$B$5:$B$14,"&lt;="&amp;$D57)=0,"",INDEX('Politiques'!$A$5:$A$14,COUNTIF('Politiques'!$B$5:$B$14,"&lt;="&amp;$D57))))</f>
        <v/>
      </c>
      <c r="G57" s="8">
        <f>IF($F57="","",INDEX('Politiques'!$C$5:$C$14,MATCH($F57,'Politiques'!$A$5:$A$14,0)))</f>
        <v/>
      </c>
      <c r="H57" s="8">
        <f>IF(OR($A57="",$D57=""),"",IF($F57="",$A57-$D57,$A57-IF(AND(INDEX('Politiques'!$D$5:$D$14,MATCH($F57,'Politiques'!$A$5:$A$14,0))="Date de livraison",$E57&lt;&gt;""),$E57,$D57)))</f>
        <v/>
      </c>
      <c r="I57" s="7">
        <f>IF(OR($H57="",$G57=""),"",IF($H57&lt;=$G57,"Oui","Non"))</f>
        <v/>
      </c>
      <c r="J57" s="5" t="n"/>
      <c r="K57" s="9" t="n"/>
      <c r="L57" s="10">
        <f>IF(OR($A57="",$K57=""),"",IF($I57="Non",'Listes'!$D$7,IF($K57&lt;='Listes'!$E$5,'Listes'!$D$5,IF($K57&lt;='Listes'!$E$6,'Listes'!$D$6,'Listes'!$D$7))))</f>
        <v/>
      </c>
      <c r="M57" s="11">
        <f>IF($A57="","",WORKDAY($A57,'Listes'!$G$5))</f>
        <v/>
      </c>
      <c r="N57" s="5" t="n"/>
      <c r="O57" s="4" t="n"/>
      <c r="P57" s="7">
        <f>IF(OR($M57="",$O57=""),"",IF($O57&lt;=$M57,"Oui","Non"))</f>
        <v/>
      </c>
      <c r="Q57" s="9" t="n"/>
      <c r="R57" s="5" t="n"/>
      <c r="S57" s="4" t="n"/>
      <c r="T57" s="4" t="n"/>
      <c r="U57" s="12">
        <f>IF($A57="","",IF($T57&lt;&gt;"","Clôturée",IF($O57="",IF(TODAY()&gt;$M57,"Décision en retard","En attente de décision"),IF(OR($N57="Remboursement intégral",$N57="Remboursement partiel"),IF($S57="","Remboursement à effectuer",IF(TODAY()&gt;WORKDAY($S57,'Listes'!$G$6),"Vérifier et clôturer","Remboursement effectué")),"Ouverte"))))</f>
        <v/>
      </c>
      <c r="V57" s="5" t="n"/>
    </row>
    <row r="58">
      <c r="A58" s="4" t="n"/>
      <c r="B58" s="5" t="n"/>
      <c r="C58" s="6" t="n"/>
      <c r="D58" s="4" t="n"/>
      <c r="E58" s="4" t="n"/>
      <c r="F58" s="7">
        <f>IF($D58="","",IF(COUNTIF('Politiques'!$B$5:$B$14,"&lt;="&amp;$D58)=0,"",INDEX('Politiques'!$A$5:$A$14,COUNTIF('Politiques'!$B$5:$B$14,"&lt;="&amp;$D58))))</f>
        <v/>
      </c>
      <c r="G58" s="8">
        <f>IF($F58="","",INDEX('Politiques'!$C$5:$C$14,MATCH($F58,'Politiques'!$A$5:$A$14,0)))</f>
        <v/>
      </c>
      <c r="H58" s="8">
        <f>IF(OR($A58="",$D58=""),"",IF($F58="",$A58-$D58,$A58-IF(AND(INDEX('Politiques'!$D$5:$D$14,MATCH($F58,'Politiques'!$A$5:$A$14,0))="Date de livraison",$E58&lt;&gt;""),$E58,$D58)))</f>
        <v/>
      </c>
      <c r="I58" s="7">
        <f>IF(OR($H58="",$G58=""),"",IF($H58&lt;=$G58,"Oui","Non"))</f>
        <v/>
      </c>
      <c r="J58" s="5" t="n"/>
      <c r="K58" s="9" t="n"/>
      <c r="L58" s="10">
        <f>IF(OR($A58="",$K58=""),"",IF($I58="Non",'Listes'!$D$7,IF($K58&lt;='Listes'!$E$5,'Listes'!$D$5,IF($K58&lt;='Listes'!$E$6,'Listes'!$D$6,'Listes'!$D$7))))</f>
        <v/>
      </c>
      <c r="M58" s="11">
        <f>IF($A58="","",WORKDAY($A58,'Listes'!$G$5))</f>
        <v/>
      </c>
      <c r="N58" s="5" t="n"/>
      <c r="O58" s="4" t="n"/>
      <c r="P58" s="7">
        <f>IF(OR($M58="",$O58=""),"",IF($O58&lt;=$M58,"Oui","Non"))</f>
        <v/>
      </c>
      <c r="Q58" s="9" t="n"/>
      <c r="R58" s="5" t="n"/>
      <c r="S58" s="4" t="n"/>
      <c r="T58" s="4" t="n"/>
      <c r="U58" s="12">
        <f>IF($A58="","",IF($T58&lt;&gt;"","Clôturée",IF($O58="",IF(TODAY()&gt;$M58,"Décision en retard","En attente de décision"),IF(OR($N58="Remboursement intégral",$N58="Remboursement partiel"),IF($S58="","Remboursement à effectuer",IF(TODAY()&gt;WORKDAY($S58,'Listes'!$G$6),"Vérifier et clôturer","Remboursement effectué")),"Ouverte"))))</f>
        <v/>
      </c>
      <c r="V58" s="5" t="n"/>
    </row>
    <row r="59">
      <c r="A59" s="4" t="n"/>
      <c r="B59" s="5" t="n"/>
      <c r="C59" s="6" t="n"/>
      <c r="D59" s="4" t="n"/>
      <c r="E59" s="4" t="n"/>
      <c r="F59" s="7">
        <f>IF($D59="","",IF(COUNTIF('Politiques'!$B$5:$B$14,"&lt;="&amp;$D59)=0,"",INDEX('Politiques'!$A$5:$A$14,COUNTIF('Politiques'!$B$5:$B$14,"&lt;="&amp;$D59))))</f>
        <v/>
      </c>
      <c r="G59" s="8">
        <f>IF($F59="","",INDEX('Politiques'!$C$5:$C$14,MATCH($F59,'Politiques'!$A$5:$A$14,0)))</f>
        <v/>
      </c>
      <c r="H59" s="8">
        <f>IF(OR($A59="",$D59=""),"",IF($F59="",$A59-$D59,$A59-IF(AND(INDEX('Politiques'!$D$5:$D$14,MATCH($F59,'Politiques'!$A$5:$A$14,0))="Date de livraison",$E59&lt;&gt;""),$E59,$D59)))</f>
        <v/>
      </c>
      <c r="I59" s="7">
        <f>IF(OR($H59="",$G59=""),"",IF($H59&lt;=$G59,"Oui","Non"))</f>
        <v/>
      </c>
      <c r="J59" s="5" t="n"/>
      <c r="K59" s="9" t="n"/>
      <c r="L59" s="10">
        <f>IF(OR($A59="",$K59=""),"",IF($I59="Non",'Listes'!$D$7,IF($K59&lt;='Listes'!$E$5,'Listes'!$D$5,IF($K59&lt;='Listes'!$E$6,'Listes'!$D$6,'Listes'!$D$7))))</f>
        <v/>
      </c>
      <c r="M59" s="11">
        <f>IF($A59="","",WORKDAY($A59,'Listes'!$G$5))</f>
        <v/>
      </c>
      <c r="N59" s="5" t="n"/>
      <c r="O59" s="4" t="n"/>
      <c r="P59" s="7">
        <f>IF(OR($M59="",$O59=""),"",IF($O59&lt;=$M59,"Oui","Non"))</f>
        <v/>
      </c>
      <c r="Q59" s="9" t="n"/>
      <c r="R59" s="5" t="n"/>
      <c r="S59" s="4" t="n"/>
      <c r="T59" s="4" t="n"/>
      <c r="U59" s="12">
        <f>IF($A59="","",IF($T59&lt;&gt;"","Clôturée",IF($O59="",IF(TODAY()&gt;$M59,"Décision en retard","En attente de décision"),IF(OR($N59="Remboursement intégral",$N59="Remboursement partiel"),IF($S59="","Remboursement à effectuer",IF(TODAY()&gt;WORKDAY($S59,'Listes'!$G$6),"Vérifier et clôturer","Remboursement effectué")),"Ouverte"))))</f>
        <v/>
      </c>
      <c r="V59" s="5" t="n"/>
    </row>
    <row r="60">
      <c r="A60" s="4" t="n"/>
      <c r="B60" s="5" t="n"/>
      <c r="C60" s="6" t="n"/>
      <c r="D60" s="4" t="n"/>
      <c r="E60" s="4" t="n"/>
      <c r="F60" s="7">
        <f>IF($D60="","",IF(COUNTIF('Politiques'!$B$5:$B$14,"&lt;="&amp;$D60)=0,"",INDEX('Politiques'!$A$5:$A$14,COUNTIF('Politiques'!$B$5:$B$14,"&lt;="&amp;$D60))))</f>
        <v/>
      </c>
      <c r="G60" s="8">
        <f>IF($F60="","",INDEX('Politiques'!$C$5:$C$14,MATCH($F60,'Politiques'!$A$5:$A$14,0)))</f>
        <v/>
      </c>
      <c r="H60" s="8">
        <f>IF(OR($A60="",$D60=""),"",IF($F60="",$A60-$D60,$A60-IF(AND(INDEX('Politiques'!$D$5:$D$14,MATCH($F60,'Politiques'!$A$5:$A$14,0))="Date de livraison",$E60&lt;&gt;""),$E60,$D60)))</f>
        <v/>
      </c>
      <c r="I60" s="7">
        <f>IF(OR($H60="",$G60=""),"",IF($H60&lt;=$G60,"Oui","Non"))</f>
        <v/>
      </c>
      <c r="J60" s="5" t="n"/>
      <c r="K60" s="9" t="n"/>
      <c r="L60" s="10">
        <f>IF(OR($A60="",$K60=""),"",IF($I60="Non",'Listes'!$D$7,IF($K60&lt;='Listes'!$E$5,'Listes'!$D$5,IF($K60&lt;='Listes'!$E$6,'Listes'!$D$6,'Listes'!$D$7))))</f>
        <v/>
      </c>
      <c r="M60" s="11">
        <f>IF($A60="","",WORKDAY($A60,'Listes'!$G$5))</f>
        <v/>
      </c>
      <c r="N60" s="5" t="n"/>
      <c r="O60" s="4" t="n"/>
      <c r="P60" s="7">
        <f>IF(OR($M60="",$O60=""),"",IF($O60&lt;=$M60,"Oui","Non"))</f>
        <v/>
      </c>
      <c r="Q60" s="9" t="n"/>
      <c r="R60" s="5" t="n"/>
      <c r="S60" s="4" t="n"/>
      <c r="T60" s="4" t="n"/>
      <c r="U60" s="12">
        <f>IF($A60="","",IF($T60&lt;&gt;"","Clôturée",IF($O60="",IF(TODAY()&gt;$M60,"Décision en retard","En attente de décision"),IF(OR($N60="Remboursement intégral",$N60="Remboursement partiel"),IF($S60="","Remboursement à effectuer",IF(TODAY()&gt;WORKDAY($S60,'Listes'!$G$6),"Vérifier et clôturer","Remboursement effectué")),"Ouverte"))))</f>
        <v/>
      </c>
      <c r="V60" s="5" t="n"/>
    </row>
    <row r="61">
      <c r="A61" s="4" t="n"/>
      <c r="B61" s="5" t="n"/>
      <c r="C61" s="6" t="n"/>
      <c r="D61" s="4" t="n"/>
      <c r="E61" s="4" t="n"/>
      <c r="F61" s="7">
        <f>IF($D61="","",IF(COUNTIF('Politiques'!$B$5:$B$14,"&lt;="&amp;$D61)=0,"",INDEX('Politiques'!$A$5:$A$14,COUNTIF('Politiques'!$B$5:$B$14,"&lt;="&amp;$D61))))</f>
        <v/>
      </c>
      <c r="G61" s="8">
        <f>IF($F61="","",INDEX('Politiques'!$C$5:$C$14,MATCH($F61,'Politiques'!$A$5:$A$14,0)))</f>
        <v/>
      </c>
      <c r="H61" s="8">
        <f>IF(OR($A61="",$D61=""),"",IF($F61="",$A61-$D61,$A61-IF(AND(INDEX('Politiques'!$D$5:$D$14,MATCH($F61,'Politiques'!$A$5:$A$14,0))="Date de livraison",$E61&lt;&gt;""),$E61,$D61)))</f>
        <v/>
      </c>
      <c r="I61" s="7">
        <f>IF(OR($H61="",$G61=""),"",IF($H61&lt;=$G61,"Oui","Non"))</f>
        <v/>
      </c>
      <c r="J61" s="5" t="n"/>
      <c r="K61" s="9" t="n"/>
      <c r="L61" s="10">
        <f>IF(OR($A61="",$K61=""),"",IF($I61="Non",'Listes'!$D$7,IF($K61&lt;='Listes'!$E$5,'Listes'!$D$5,IF($K61&lt;='Listes'!$E$6,'Listes'!$D$6,'Listes'!$D$7))))</f>
        <v/>
      </c>
      <c r="M61" s="11">
        <f>IF($A61="","",WORKDAY($A61,'Listes'!$G$5))</f>
        <v/>
      </c>
      <c r="N61" s="5" t="n"/>
      <c r="O61" s="4" t="n"/>
      <c r="P61" s="7">
        <f>IF(OR($M61="",$O61=""),"",IF($O61&lt;=$M61,"Oui","Non"))</f>
        <v/>
      </c>
      <c r="Q61" s="9" t="n"/>
      <c r="R61" s="5" t="n"/>
      <c r="S61" s="4" t="n"/>
      <c r="T61" s="4" t="n"/>
      <c r="U61" s="12">
        <f>IF($A61="","",IF($T61&lt;&gt;"","Clôturée",IF($O61="",IF(TODAY()&gt;$M61,"Décision en retard","En attente de décision"),IF(OR($N61="Remboursement intégral",$N61="Remboursement partiel"),IF($S61="","Remboursement à effectuer",IF(TODAY()&gt;WORKDAY($S61,'Listes'!$G$6),"Vérifier et clôturer","Remboursement effectué")),"Ouverte"))))</f>
        <v/>
      </c>
      <c r="V61" s="5" t="n"/>
    </row>
    <row r="62">
      <c r="A62" s="4" t="n"/>
      <c r="B62" s="5" t="n"/>
      <c r="C62" s="6" t="n"/>
      <c r="D62" s="4" t="n"/>
      <c r="E62" s="4" t="n"/>
      <c r="F62" s="7">
        <f>IF($D62="","",IF(COUNTIF('Politiques'!$B$5:$B$14,"&lt;="&amp;$D62)=0,"",INDEX('Politiques'!$A$5:$A$14,COUNTIF('Politiques'!$B$5:$B$14,"&lt;="&amp;$D62))))</f>
        <v/>
      </c>
      <c r="G62" s="8">
        <f>IF($F62="","",INDEX('Politiques'!$C$5:$C$14,MATCH($F62,'Politiques'!$A$5:$A$14,0)))</f>
        <v/>
      </c>
      <c r="H62" s="8">
        <f>IF(OR($A62="",$D62=""),"",IF($F62="",$A62-$D62,$A62-IF(AND(INDEX('Politiques'!$D$5:$D$14,MATCH($F62,'Politiques'!$A$5:$A$14,0))="Date de livraison",$E62&lt;&gt;""),$E62,$D62)))</f>
        <v/>
      </c>
      <c r="I62" s="7">
        <f>IF(OR($H62="",$G62=""),"",IF($H62&lt;=$G62,"Oui","Non"))</f>
        <v/>
      </c>
      <c r="J62" s="5" t="n"/>
      <c r="K62" s="9" t="n"/>
      <c r="L62" s="10">
        <f>IF(OR($A62="",$K62=""),"",IF($I62="Non",'Listes'!$D$7,IF($K62&lt;='Listes'!$E$5,'Listes'!$D$5,IF($K62&lt;='Listes'!$E$6,'Listes'!$D$6,'Listes'!$D$7))))</f>
        <v/>
      </c>
      <c r="M62" s="11">
        <f>IF($A62="","",WORKDAY($A62,'Listes'!$G$5))</f>
        <v/>
      </c>
      <c r="N62" s="5" t="n"/>
      <c r="O62" s="4" t="n"/>
      <c r="P62" s="7">
        <f>IF(OR($M62="",$O62=""),"",IF($O62&lt;=$M62,"Oui","Non"))</f>
        <v/>
      </c>
      <c r="Q62" s="9" t="n"/>
      <c r="R62" s="5" t="n"/>
      <c r="S62" s="4" t="n"/>
      <c r="T62" s="4" t="n"/>
      <c r="U62" s="12">
        <f>IF($A62="","",IF($T62&lt;&gt;"","Clôturée",IF($O62="",IF(TODAY()&gt;$M62,"Décision en retard","En attente de décision"),IF(OR($N62="Remboursement intégral",$N62="Remboursement partiel"),IF($S62="","Remboursement à effectuer",IF(TODAY()&gt;WORKDAY($S62,'Listes'!$G$6),"Vérifier et clôturer","Remboursement effectué")),"Ouverte"))))</f>
        <v/>
      </c>
      <c r="V62" s="5" t="n"/>
    </row>
    <row r="63">
      <c r="A63" s="4" t="n"/>
      <c r="B63" s="5" t="n"/>
      <c r="C63" s="6" t="n"/>
      <c r="D63" s="4" t="n"/>
      <c r="E63" s="4" t="n"/>
      <c r="F63" s="7">
        <f>IF($D63="","",IF(COUNTIF('Politiques'!$B$5:$B$14,"&lt;="&amp;$D63)=0,"",INDEX('Politiques'!$A$5:$A$14,COUNTIF('Politiques'!$B$5:$B$14,"&lt;="&amp;$D63))))</f>
        <v/>
      </c>
      <c r="G63" s="8">
        <f>IF($F63="","",INDEX('Politiques'!$C$5:$C$14,MATCH($F63,'Politiques'!$A$5:$A$14,0)))</f>
        <v/>
      </c>
      <c r="H63" s="8">
        <f>IF(OR($A63="",$D63=""),"",IF($F63="",$A63-$D63,$A63-IF(AND(INDEX('Politiques'!$D$5:$D$14,MATCH($F63,'Politiques'!$A$5:$A$14,0))="Date de livraison",$E63&lt;&gt;""),$E63,$D63)))</f>
        <v/>
      </c>
      <c r="I63" s="7">
        <f>IF(OR($H63="",$G63=""),"",IF($H63&lt;=$G63,"Oui","Non"))</f>
        <v/>
      </c>
      <c r="J63" s="5" t="n"/>
      <c r="K63" s="9" t="n"/>
      <c r="L63" s="10">
        <f>IF(OR($A63="",$K63=""),"",IF($I63="Non",'Listes'!$D$7,IF($K63&lt;='Listes'!$E$5,'Listes'!$D$5,IF($K63&lt;='Listes'!$E$6,'Listes'!$D$6,'Listes'!$D$7))))</f>
        <v/>
      </c>
      <c r="M63" s="11">
        <f>IF($A63="","",WORKDAY($A63,'Listes'!$G$5))</f>
        <v/>
      </c>
      <c r="N63" s="5" t="n"/>
      <c r="O63" s="4" t="n"/>
      <c r="P63" s="7">
        <f>IF(OR($M63="",$O63=""),"",IF($O63&lt;=$M63,"Oui","Non"))</f>
        <v/>
      </c>
      <c r="Q63" s="9" t="n"/>
      <c r="R63" s="5" t="n"/>
      <c r="S63" s="4" t="n"/>
      <c r="T63" s="4" t="n"/>
      <c r="U63" s="12">
        <f>IF($A63="","",IF($T63&lt;&gt;"","Clôturée",IF($O63="",IF(TODAY()&gt;$M63,"Décision en retard","En attente de décision"),IF(OR($N63="Remboursement intégral",$N63="Remboursement partiel"),IF($S63="","Remboursement à effectuer",IF(TODAY()&gt;WORKDAY($S63,'Listes'!$G$6),"Vérifier et clôturer","Remboursement effectué")),"Ouverte"))))</f>
        <v/>
      </c>
      <c r="V63" s="5" t="n"/>
    </row>
    <row r="64">
      <c r="A64" s="4" t="n"/>
      <c r="B64" s="5" t="n"/>
      <c r="C64" s="6" t="n"/>
      <c r="D64" s="4" t="n"/>
      <c r="E64" s="4" t="n"/>
      <c r="F64" s="7">
        <f>IF($D64="","",IF(COUNTIF('Politiques'!$B$5:$B$14,"&lt;="&amp;$D64)=0,"",INDEX('Politiques'!$A$5:$A$14,COUNTIF('Politiques'!$B$5:$B$14,"&lt;="&amp;$D64))))</f>
        <v/>
      </c>
      <c r="G64" s="8">
        <f>IF($F64="","",INDEX('Politiques'!$C$5:$C$14,MATCH($F64,'Politiques'!$A$5:$A$14,0)))</f>
        <v/>
      </c>
      <c r="H64" s="8">
        <f>IF(OR($A64="",$D64=""),"",IF($F64="",$A64-$D64,$A64-IF(AND(INDEX('Politiques'!$D$5:$D$14,MATCH($F64,'Politiques'!$A$5:$A$14,0))="Date de livraison",$E64&lt;&gt;""),$E64,$D64)))</f>
        <v/>
      </c>
      <c r="I64" s="7">
        <f>IF(OR($H64="",$G64=""),"",IF($H64&lt;=$G64,"Oui","Non"))</f>
        <v/>
      </c>
      <c r="J64" s="5" t="n"/>
      <c r="K64" s="9" t="n"/>
      <c r="L64" s="10">
        <f>IF(OR($A64="",$K64=""),"",IF($I64="Non",'Listes'!$D$7,IF($K64&lt;='Listes'!$E$5,'Listes'!$D$5,IF($K64&lt;='Listes'!$E$6,'Listes'!$D$6,'Listes'!$D$7))))</f>
        <v/>
      </c>
      <c r="M64" s="11">
        <f>IF($A64="","",WORKDAY($A64,'Listes'!$G$5))</f>
        <v/>
      </c>
      <c r="N64" s="5" t="n"/>
      <c r="O64" s="4" t="n"/>
      <c r="P64" s="7">
        <f>IF(OR($M64="",$O64=""),"",IF($O64&lt;=$M64,"Oui","Non"))</f>
        <v/>
      </c>
      <c r="Q64" s="9" t="n"/>
      <c r="R64" s="5" t="n"/>
      <c r="S64" s="4" t="n"/>
      <c r="T64" s="4" t="n"/>
      <c r="U64" s="12">
        <f>IF($A64="","",IF($T64&lt;&gt;"","Clôturée",IF($O64="",IF(TODAY()&gt;$M64,"Décision en retard","En attente de décision"),IF(OR($N64="Remboursement intégral",$N64="Remboursement partiel"),IF($S64="","Remboursement à effectuer",IF(TODAY()&gt;WORKDAY($S64,'Listes'!$G$6),"Vérifier et clôturer","Remboursement effectué")),"Ouverte"))))</f>
        <v/>
      </c>
      <c r="V64" s="5" t="n"/>
    </row>
    <row r="65">
      <c r="A65" s="4" t="n"/>
      <c r="B65" s="5" t="n"/>
      <c r="C65" s="6" t="n"/>
      <c r="D65" s="4" t="n"/>
      <c r="E65" s="4" t="n"/>
      <c r="F65" s="7">
        <f>IF($D65="","",IF(COUNTIF('Politiques'!$B$5:$B$14,"&lt;="&amp;$D65)=0,"",INDEX('Politiques'!$A$5:$A$14,COUNTIF('Politiques'!$B$5:$B$14,"&lt;="&amp;$D65))))</f>
        <v/>
      </c>
      <c r="G65" s="8">
        <f>IF($F65="","",INDEX('Politiques'!$C$5:$C$14,MATCH($F65,'Politiques'!$A$5:$A$14,0)))</f>
        <v/>
      </c>
      <c r="H65" s="8">
        <f>IF(OR($A65="",$D65=""),"",IF($F65="",$A65-$D65,$A65-IF(AND(INDEX('Politiques'!$D$5:$D$14,MATCH($F65,'Politiques'!$A$5:$A$14,0))="Date de livraison",$E65&lt;&gt;""),$E65,$D65)))</f>
        <v/>
      </c>
      <c r="I65" s="7">
        <f>IF(OR($H65="",$G65=""),"",IF($H65&lt;=$G65,"Oui","Non"))</f>
        <v/>
      </c>
      <c r="J65" s="5" t="n"/>
      <c r="K65" s="9" t="n"/>
      <c r="L65" s="10">
        <f>IF(OR($A65="",$K65=""),"",IF($I65="Non",'Listes'!$D$7,IF($K65&lt;='Listes'!$E$5,'Listes'!$D$5,IF($K65&lt;='Listes'!$E$6,'Listes'!$D$6,'Listes'!$D$7))))</f>
        <v/>
      </c>
      <c r="M65" s="11">
        <f>IF($A65="","",WORKDAY($A65,'Listes'!$G$5))</f>
        <v/>
      </c>
      <c r="N65" s="5" t="n"/>
      <c r="O65" s="4" t="n"/>
      <c r="P65" s="7">
        <f>IF(OR($M65="",$O65=""),"",IF($O65&lt;=$M65,"Oui","Non"))</f>
        <v/>
      </c>
      <c r="Q65" s="9" t="n"/>
      <c r="R65" s="5" t="n"/>
      <c r="S65" s="4" t="n"/>
      <c r="T65" s="4" t="n"/>
      <c r="U65" s="12">
        <f>IF($A65="","",IF($T65&lt;&gt;"","Clôturée",IF($O65="",IF(TODAY()&gt;$M65,"Décision en retard","En attente de décision"),IF(OR($N65="Remboursement intégral",$N65="Remboursement partiel"),IF($S65="","Remboursement à effectuer",IF(TODAY()&gt;WORKDAY($S65,'Listes'!$G$6),"Vérifier et clôturer","Remboursement effectué")),"Ouverte"))))</f>
        <v/>
      </c>
      <c r="V65" s="5" t="n"/>
    </row>
    <row r="66">
      <c r="A66" s="4" t="n"/>
      <c r="B66" s="5" t="n"/>
      <c r="C66" s="6" t="n"/>
      <c r="D66" s="4" t="n"/>
      <c r="E66" s="4" t="n"/>
      <c r="F66" s="7">
        <f>IF($D66="","",IF(COUNTIF('Politiques'!$B$5:$B$14,"&lt;="&amp;$D66)=0,"",INDEX('Politiques'!$A$5:$A$14,COUNTIF('Politiques'!$B$5:$B$14,"&lt;="&amp;$D66))))</f>
        <v/>
      </c>
      <c r="G66" s="8">
        <f>IF($F66="","",INDEX('Politiques'!$C$5:$C$14,MATCH($F66,'Politiques'!$A$5:$A$14,0)))</f>
        <v/>
      </c>
      <c r="H66" s="8">
        <f>IF(OR($A66="",$D66=""),"",IF($F66="",$A66-$D66,$A66-IF(AND(INDEX('Politiques'!$D$5:$D$14,MATCH($F66,'Politiques'!$A$5:$A$14,0))="Date de livraison",$E66&lt;&gt;""),$E66,$D66)))</f>
        <v/>
      </c>
      <c r="I66" s="7">
        <f>IF(OR($H66="",$G66=""),"",IF($H66&lt;=$G66,"Oui","Non"))</f>
        <v/>
      </c>
      <c r="J66" s="5" t="n"/>
      <c r="K66" s="9" t="n"/>
      <c r="L66" s="10">
        <f>IF(OR($A66="",$K66=""),"",IF($I66="Non",'Listes'!$D$7,IF($K66&lt;='Listes'!$E$5,'Listes'!$D$5,IF($K66&lt;='Listes'!$E$6,'Listes'!$D$6,'Listes'!$D$7))))</f>
        <v/>
      </c>
      <c r="M66" s="11">
        <f>IF($A66="","",WORKDAY($A66,'Listes'!$G$5))</f>
        <v/>
      </c>
      <c r="N66" s="5" t="n"/>
      <c r="O66" s="4" t="n"/>
      <c r="P66" s="7">
        <f>IF(OR($M66="",$O66=""),"",IF($O66&lt;=$M66,"Oui","Non"))</f>
        <v/>
      </c>
      <c r="Q66" s="9" t="n"/>
      <c r="R66" s="5" t="n"/>
      <c r="S66" s="4" t="n"/>
      <c r="T66" s="4" t="n"/>
      <c r="U66" s="12">
        <f>IF($A66="","",IF($T66&lt;&gt;"","Clôturée",IF($O66="",IF(TODAY()&gt;$M66,"Décision en retard","En attente de décision"),IF(OR($N66="Remboursement intégral",$N66="Remboursement partiel"),IF($S66="","Remboursement à effectuer",IF(TODAY()&gt;WORKDAY($S66,'Listes'!$G$6),"Vérifier et clôturer","Remboursement effectué")),"Ouverte"))))</f>
        <v/>
      </c>
      <c r="V66" s="5" t="n"/>
    </row>
    <row r="67">
      <c r="A67" s="4" t="n"/>
      <c r="B67" s="5" t="n"/>
      <c r="C67" s="6" t="n"/>
      <c r="D67" s="4" t="n"/>
      <c r="E67" s="4" t="n"/>
      <c r="F67" s="7">
        <f>IF($D67="","",IF(COUNTIF('Politiques'!$B$5:$B$14,"&lt;="&amp;$D67)=0,"",INDEX('Politiques'!$A$5:$A$14,COUNTIF('Politiques'!$B$5:$B$14,"&lt;="&amp;$D67))))</f>
        <v/>
      </c>
      <c r="G67" s="8">
        <f>IF($F67="","",INDEX('Politiques'!$C$5:$C$14,MATCH($F67,'Politiques'!$A$5:$A$14,0)))</f>
        <v/>
      </c>
      <c r="H67" s="8">
        <f>IF(OR($A67="",$D67=""),"",IF($F67="",$A67-$D67,$A67-IF(AND(INDEX('Politiques'!$D$5:$D$14,MATCH($F67,'Politiques'!$A$5:$A$14,0))="Date de livraison",$E67&lt;&gt;""),$E67,$D67)))</f>
        <v/>
      </c>
      <c r="I67" s="7">
        <f>IF(OR($H67="",$G67=""),"",IF($H67&lt;=$G67,"Oui","Non"))</f>
        <v/>
      </c>
      <c r="J67" s="5" t="n"/>
      <c r="K67" s="9" t="n"/>
      <c r="L67" s="10">
        <f>IF(OR($A67="",$K67=""),"",IF($I67="Non",'Listes'!$D$7,IF($K67&lt;='Listes'!$E$5,'Listes'!$D$5,IF($K67&lt;='Listes'!$E$6,'Listes'!$D$6,'Listes'!$D$7))))</f>
        <v/>
      </c>
      <c r="M67" s="11">
        <f>IF($A67="","",WORKDAY($A67,'Listes'!$G$5))</f>
        <v/>
      </c>
      <c r="N67" s="5" t="n"/>
      <c r="O67" s="4" t="n"/>
      <c r="P67" s="7">
        <f>IF(OR($M67="",$O67=""),"",IF($O67&lt;=$M67,"Oui","Non"))</f>
        <v/>
      </c>
      <c r="Q67" s="9" t="n"/>
      <c r="R67" s="5" t="n"/>
      <c r="S67" s="4" t="n"/>
      <c r="T67" s="4" t="n"/>
      <c r="U67" s="12">
        <f>IF($A67="","",IF($T67&lt;&gt;"","Clôturée",IF($O67="",IF(TODAY()&gt;$M67,"Décision en retard","En attente de décision"),IF(OR($N67="Remboursement intégral",$N67="Remboursement partiel"),IF($S67="","Remboursement à effectuer",IF(TODAY()&gt;WORKDAY($S67,'Listes'!$G$6),"Vérifier et clôturer","Remboursement effectué")),"Ouverte"))))</f>
        <v/>
      </c>
      <c r="V67" s="5" t="n"/>
    </row>
    <row r="68">
      <c r="A68" s="4" t="n"/>
      <c r="B68" s="5" t="n"/>
      <c r="C68" s="6" t="n"/>
      <c r="D68" s="4" t="n"/>
      <c r="E68" s="4" t="n"/>
      <c r="F68" s="7">
        <f>IF($D68="","",IF(COUNTIF('Politiques'!$B$5:$B$14,"&lt;="&amp;$D68)=0,"",INDEX('Politiques'!$A$5:$A$14,COUNTIF('Politiques'!$B$5:$B$14,"&lt;="&amp;$D68))))</f>
        <v/>
      </c>
      <c r="G68" s="8">
        <f>IF($F68="","",INDEX('Politiques'!$C$5:$C$14,MATCH($F68,'Politiques'!$A$5:$A$14,0)))</f>
        <v/>
      </c>
      <c r="H68" s="8">
        <f>IF(OR($A68="",$D68=""),"",IF($F68="",$A68-$D68,$A68-IF(AND(INDEX('Politiques'!$D$5:$D$14,MATCH($F68,'Politiques'!$A$5:$A$14,0))="Date de livraison",$E68&lt;&gt;""),$E68,$D68)))</f>
        <v/>
      </c>
      <c r="I68" s="7">
        <f>IF(OR($H68="",$G68=""),"",IF($H68&lt;=$G68,"Oui","Non"))</f>
        <v/>
      </c>
      <c r="J68" s="5" t="n"/>
      <c r="K68" s="9" t="n"/>
      <c r="L68" s="10">
        <f>IF(OR($A68="",$K68=""),"",IF($I68="Non",'Listes'!$D$7,IF($K68&lt;='Listes'!$E$5,'Listes'!$D$5,IF($K68&lt;='Listes'!$E$6,'Listes'!$D$6,'Listes'!$D$7))))</f>
        <v/>
      </c>
      <c r="M68" s="11">
        <f>IF($A68="","",WORKDAY($A68,'Listes'!$G$5))</f>
        <v/>
      </c>
      <c r="N68" s="5" t="n"/>
      <c r="O68" s="4" t="n"/>
      <c r="P68" s="7">
        <f>IF(OR($M68="",$O68=""),"",IF($O68&lt;=$M68,"Oui","Non"))</f>
        <v/>
      </c>
      <c r="Q68" s="9" t="n"/>
      <c r="R68" s="5" t="n"/>
      <c r="S68" s="4" t="n"/>
      <c r="T68" s="4" t="n"/>
      <c r="U68" s="12">
        <f>IF($A68="","",IF($T68&lt;&gt;"","Clôturée",IF($O68="",IF(TODAY()&gt;$M68,"Décision en retard","En attente de décision"),IF(OR($N68="Remboursement intégral",$N68="Remboursement partiel"),IF($S68="","Remboursement à effectuer",IF(TODAY()&gt;WORKDAY($S68,'Listes'!$G$6),"Vérifier et clôturer","Remboursement effectué")),"Ouverte"))))</f>
        <v/>
      </c>
      <c r="V68" s="5" t="n"/>
    </row>
    <row r="69">
      <c r="A69" s="4" t="n"/>
      <c r="B69" s="5" t="n"/>
      <c r="C69" s="6" t="n"/>
      <c r="D69" s="4" t="n"/>
      <c r="E69" s="4" t="n"/>
      <c r="F69" s="7">
        <f>IF($D69="","",IF(COUNTIF('Politiques'!$B$5:$B$14,"&lt;="&amp;$D69)=0,"",INDEX('Politiques'!$A$5:$A$14,COUNTIF('Politiques'!$B$5:$B$14,"&lt;="&amp;$D69))))</f>
        <v/>
      </c>
      <c r="G69" s="8">
        <f>IF($F69="","",INDEX('Politiques'!$C$5:$C$14,MATCH($F69,'Politiques'!$A$5:$A$14,0)))</f>
        <v/>
      </c>
      <c r="H69" s="8">
        <f>IF(OR($A69="",$D69=""),"",IF($F69="",$A69-$D69,$A69-IF(AND(INDEX('Politiques'!$D$5:$D$14,MATCH($F69,'Politiques'!$A$5:$A$14,0))="Date de livraison",$E69&lt;&gt;""),$E69,$D69)))</f>
        <v/>
      </c>
      <c r="I69" s="7">
        <f>IF(OR($H69="",$G69=""),"",IF($H69&lt;=$G69,"Oui","Non"))</f>
        <v/>
      </c>
      <c r="J69" s="5" t="n"/>
      <c r="K69" s="9" t="n"/>
      <c r="L69" s="10">
        <f>IF(OR($A69="",$K69=""),"",IF($I69="Non",'Listes'!$D$7,IF($K69&lt;='Listes'!$E$5,'Listes'!$D$5,IF($K69&lt;='Listes'!$E$6,'Listes'!$D$6,'Listes'!$D$7))))</f>
        <v/>
      </c>
      <c r="M69" s="11">
        <f>IF($A69="","",WORKDAY($A69,'Listes'!$G$5))</f>
        <v/>
      </c>
      <c r="N69" s="5" t="n"/>
      <c r="O69" s="4" t="n"/>
      <c r="P69" s="7">
        <f>IF(OR($M69="",$O69=""),"",IF($O69&lt;=$M69,"Oui","Non"))</f>
        <v/>
      </c>
      <c r="Q69" s="9" t="n"/>
      <c r="R69" s="5" t="n"/>
      <c r="S69" s="4" t="n"/>
      <c r="T69" s="4" t="n"/>
      <c r="U69" s="12">
        <f>IF($A69="","",IF($T69&lt;&gt;"","Clôturée",IF($O69="",IF(TODAY()&gt;$M69,"Décision en retard","En attente de décision"),IF(OR($N69="Remboursement intégral",$N69="Remboursement partiel"),IF($S69="","Remboursement à effectuer",IF(TODAY()&gt;WORKDAY($S69,'Listes'!$G$6),"Vérifier et clôturer","Remboursement effectué")),"Ouverte"))))</f>
        <v/>
      </c>
      <c r="V69" s="5" t="n"/>
    </row>
    <row r="70">
      <c r="A70" s="4" t="n"/>
      <c r="B70" s="5" t="n"/>
      <c r="C70" s="6" t="n"/>
      <c r="D70" s="4" t="n"/>
      <c r="E70" s="4" t="n"/>
      <c r="F70" s="7">
        <f>IF($D70="","",IF(COUNTIF('Politiques'!$B$5:$B$14,"&lt;="&amp;$D70)=0,"",INDEX('Politiques'!$A$5:$A$14,COUNTIF('Politiques'!$B$5:$B$14,"&lt;="&amp;$D70))))</f>
        <v/>
      </c>
      <c r="G70" s="8">
        <f>IF($F70="","",INDEX('Politiques'!$C$5:$C$14,MATCH($F70,'Politiques'!$A$5:$A$14,0)))</f>
        <v/>
      </c>
      <c r="H70" s="8">
        <f>IF(OR($A70="",$D70=""),"",IF($F70="",$A70-$D70,$A70-IF(AND(INDEX('Politiques'!$D$5:$D$14,MATCH($F70,'Politiques'!$A$5:$A$14,0))="Date de livraison",$E70&lt;&gt;""),$E70,$D70)))</f>
        <v/>
      </c>
      <c r="I70" s="7">
        <f>IF(OR($H70="",$G70=""),"",IF($H70&lt;=$G70,"Oui","Non"))</f>
        <v/>
      </c>
      <c r="J70" s="5" t="n"/>
      <c r="K70" s="9" t="n"/>
      <c r="L70" s="10">
        <f>IF(OR($A70="",$K70=""),"",IF($I70="Non",'Listes'!$D$7,IF($K70&lt;='Listes'!$E$5,'Listes'!$D$5,IF($K70&lt;='Listes'!$E$6,'Listes'!$D$6,'Listes'!$D$7))))</f>
        <v/>
      </c>
      <c r="M70" s="11">
        <f>IF($A70="","",WORKDAY($A70,'Listes'!$G$5))</f>
        <v/>
      </c>
      <c r="N70" s="5" t="n"/>
      <c r="O70" s="4" t="n"/>
      <c r="P70" s="7">
        <f>IF(OR($M70="",$O70=""),"",IF($O70&lt;=$M70,"Oui","Non"))</f>
        <v/>
      </c>
      <c r="Q70" s="9" t="n"/>
      <c r="R70" s="5" t="n"/>
      <c r="S70" s="4" t="n"/>
      <c r="T70" s="4" t="n"/>
      <c r="U70" s="12">
        <f>IF($A70="","",IF($T70&lt;&gt;"","Clôturée",IF($O70="",IF(TODAY()&gt;$M70,"Décision en retard","En attente de décision"),IF(OR($N70="Remboursement intégral",$N70="Remboursement partiel"),IF($S70="","Remboursement à effectuer",IF(TODAY()&gt;WORKDAY($S70,'Listes'!$G$6),"Vérifier et clôturer","Remboursement effectué")),"Ouverte"))))</f>
        <v/>
      </c>
      <c r="V70" s="5" t="n"/>
    </row>
    <row r="71">
      <c r="A71" s="4" t="n"/>
      <c r="B71" s="5" t="n"/>
      <c r="C71" s="6" t="n"/>
      <c r="D71" s="4" t="n"/>
      <c r="E71" s="4" t="n"/>
      <c r="F71" s="7">
        <f>IF($D71="","",IF(COUNTIF('Politiques'!$B$5:$B$14,"&lt;="&amp;$D71)=0,"",INDEX('Politiques'!$A$5:$A$14,COUNTIF('Politiques'!$B$5:$B$14,"&lt;="&amp;$D71))))</f>
        <v/>
      </c>
      <c r="G71" s="8">
        <f>IF($F71="","",INDEX('Politiques'!$C$5:$C$14,MATCH($F71,'Politiques'!$A$5:$A$14,0)))</f>
        <v/>
      </c>
      <c r="H71" s="8">
        <f>IF(OR($A71="",$D71=""),"",IF($F71="",$A71-$D71,$A71-IF(AND(INDEX('Politiques'!$D$5:$D$14,MATCH($F71,'Politiques'!$A$5:$A$14,0))="Date de livraison",$E71&lt;&gt;""),$E71,$D71)))</f>
        <v/>
      </c>
      <c r="I71" s="7">
        <f>IF(OR($H71="",$G71=""),"",IF($H71&lt;=$G71,"Oui","Non"))</f>
        <v/>
      </c>
      <c r="J71" s="5" t="n"/>
      <c r="K71" s="9" t="n"/>
      <c r="L71" s="10">
        <f>IF(OR($A71="",$K71=""),"",IF($I71="Non",'Listes'!$D$7,IF($K71&lt;='Listes'!$E$5,'Listes'!$D$5,IF($K71&lt;='Listes'!$E$6,'Listes'!$D$6,'Listes'!$D$7))))</f>
        <v/>
      </c>
      <c r="M71" s="11">
        <f>IF($A71="","",WORKDAY($A71,'Listes'!$G$5))</f>
        <v/>
      </c>
      <c r="N71" s="5" t="n"/>
      <c r="O71" s="4" t="n"/>
      <c r="P71" s="7">
        <f>IF(OR($M71="",$O71=""),"",IF($O71&lt;=$M71,"Oui","Non"))</f>
        <v/>
      </c>
      <c r="Q71" s="9" t="n"/>
      <c r="R71" s="5" t="n"/>
      <c r="S71" s="4" t="n"/>
      <c r="T71" s="4" t="n"/>
      <c r="U71" s="12">
        <f>IF($A71="","",IF($T71&lt;&gt;"","Clôturée",IF($O71="",IF(TODAY()&gt;$M71,"Décision en retard","En attente de décision"),IF(OR($N71="Remboursement intégral",$N71="Remboursement partiel"),IF($S71="","Remboursement à effectuer",IF(TODAY()&gt;WORKDAY($S71,'Listes'!$G$6),"Vérifier et clôturer","Remboursement effectué")),"Ouverte"))))</f>
        <v/>
      </c>
      <c r="V71" s="5" t="n"/>
    </row>
    <row r="72">
      <c r="A72" s="4" t="n"/>
      <c r="B72" s="5" t="n"/>
      <c r="C72" s="6" t="n"/>
      <c r="D72" s="4" t="n"/>
      <c r="E72" s="4" t="n"/>
      <c r="F72" s="7">
        <f>IF($D72="","",IF(COUNTIF('Politiques'!$B$5:$B$14,"&lt;="&amp;$D72)=0,"",INDEX('Politiques'!$A$5:$A$14,COUNTIF('Politiques'!$B$5:$B$14,"&lt;="&amp;$D72))))</f>
        <v/>
      </c>
      <c r="G72" s="8">
        <f>IF($F72="","",INDEX('Politiques'!$C$5:$C$14,MATCH($F72,'Politiques'!$A$5:$A$14,0)))</f>
        <v/>
      </c>
      <c r="H72" s="8">
        <f>IF(OR($A72="",$D72=""),"",IF($F72="",$A72-$D72,$A72-IF(AND(INDEX('Politiques'!$D$5:$D$14,MATCH($F72,'Politiques'!$A$5:$A$14,0))="Date de livraison",$E72&lt;&gt;""),$E72,$D72)))</f>
        <v/>
      </c>
      <c r="I72" s="7">
        <f>IF(OR($H72="",$G72=""),"",IF($H72&lt;=$G72,"Oui","Non"))</f>
        <v/>
      </c>
      <c r="J72" s="5" t="n"/>
      <c r="K72" s="9" t="n"/>
      <c r="L72" s="10">
        <f>IF(OR($A72="",$K72=""),"",IF($I72="Non",'Listes'!$D$7,IF($K72&lt;='Listes'!$E$5,'Listes'!$D$5,IF($K72&lt;='Listes'!$E$6,'Listes'!$D$6,'Listes'!$D$7))))</f>
        <v/>
      </c>
      <c r="M72" s="11">
        <f>IF($A72="","",WORKDAY($A72,'Listes'!$G$5))</f>
        <v/>
      </c>
      <c r="N72" s="5" t="n"/>
      <c r="O72" s="4" t="n"/>
      <c r="P72" s="7">
        <f>IF(OR($M72="",$O72=""),"",IF($O72&lt;=$M72,"Oui","Non"))</f>
        <v/>
      </c>
      <c r="Q72" s="9" t="n"/>
      <c r="R72" s="5" t="n"/>
      <c r="S72" s="4" t="n"/>
      <c r="T72" s="4" t="n"/>
      <c r="U72" s="12">
        <f>IF($A72="","",IF($T72&lt;&gt;"","Clôturée",IF($O72="",IF(TODAY()&gt;$M72,"Décision en retard","En attente de décision"),IF(OR($N72="Remboursement intégral",$N72="Remboursement partiel"),IF($S72="","Remboursement à effectuer",IF(TODAY()&gt;WORKDAY($S72,'Listes'!$G$6),"Vérifier et clôturer","Remboursement effectué")),"Ouverte"))))</f>
        <v/>
      </c>
      <c r="V72" s="5" t="n"/>
    </row>
    <row r="73">
      <c r="A73" s="4" t="n"/>
      <c r="B73" s="5" t="n"/>
      <c r="C73" s="6" t="n"/>
      <c r="D73" s="4" t="n"/>
      <c r="E73" s="4" t="n"/>
      <c r="F73" s="7">
        <f>IF($D73="","",IF(COUNTIF('Politiques'!$B$5:$B$14,"&lt;="&amp;$D73)=0,"",INDEX('Politiques'!$A$5:$A$14,COUNTIF('Politiques'!$B$5:$B$14,"&lt;="&amp;$D73))))</f>
        <v/>
      </c>
      <c r="G73" s="8">
        <f>IF($F73="","",INDEX('Politiques'!$C$5:$C$14,MATCH($F73,'Politiques'!$A$5:$A$14,0)))</f>
        <v/>
      </c>
      <c r="H73" s="8">
        <f>IF(OR($A73="",$D73=""),"",IF($F73="",$A73-$D73,$A73-IF(AND(INDEX('Politiques'!$D$5:$D$14,MATCH($F73,'Politiques'!$A$5:$A$14,0))="Date de livraison",$E73&lt;&gt;""),$E73,$D73)))</f>
        <v/>
      </c>
      <c r="I73" s="7">
        <f>IF(OR($H73="",$G73=""),"",IF($H73&lt;=$G73,"Oui","Non"))</f>
        <v/>
      </c>
      <c r="J73" s="5" t="n"/>
      <c r="K73" s="9" t="n"/>
      <c r="L73" s="10">
        <f>IF(OR($A73="",$K73=""),"",IF($I73="Non",'Listes'!$D$7,IF($K73&lt;='Listes'!$E$5,'Listes'!$D$5,IF($K73&lt;='Listes'!$E$6,'Listes'!$D$6,'Listes'!$D$7))))</f>
        <v/>
      </c>
      <c r="M73" s="11">
        <f>IF($A73="","",WORKDAY($A73,'Listes'!$G$5))</f>
        <v/>
      </c>
      <c r="N73" s="5" t="n"/>
      <c r="O73" s="4" t="n"/>
      <c r="P73" s="7">
        <f>IF(OR($M73="",$O73=""),"",IF($O73&lt;=$M73,"Oui","Non"))</f>
        <v/>
      </c>
      <c r="Q73" s="9" t="n"/>
      <c r="R73" s="5" t="n"/>
      <c r="S73" s="4" t="n"/>
      <c r="T73" s="4" t="n"/>
      <c r="U73" s="12">
        <f>IF($A73="","",IF($T73&lt;&gt;"","Clôturée",IF($O73="",IF(TODAY()&gt;$M73,"Décision en retard","En attente de décision"),IF(OR($N73="Remboursement intégral",$N73="Remboursement partiel"),IF($S73="","Remboursement à effectuer",IF(TODAY()&gt;WORKDAY($S73,'Listes'!$G$6),"Vérifier et clôturer","Remboursement effectué")),"Ouverte"))))</f>
        <v/>
      </c>
      <c r="V73" s="5" t="n"/>
    </row>
    <row r="74">
      <c r="A74" s="4" t="n"/>
      <c r="B74" s="5" t="n"/>
      <c r="C74" s="6" t="n"/>
      <c r="D74" s="4" t="n"/>
      <c r="E74" s="4" t="n"/>
      <c r="F74" s="7">
        <f>IF($D74="","",IF(COUNTIF('Politiques'!$B$5:$B$14,"&lt;="&amp;$D74)=0,"",INDEX('Politiques'!$A$5:$A$14,COUNTIF('Politiques'!$B$5:$B$14,"&lt;="&amp;$D74))))</f>
        <v/>
      </c>
      <c r="G74" s="8">
        <f>IF($F74="","",INDEX('Politiques'!$C$5:$C$14,MATCH($F74,'Politiques'!$A$5:$A$14,0)))</f>
        <v/>
      </c>
      <c r="H74" s="8">
        <f>IF(OR($A74="",$D74=""),"",IF($F74="",$A74-$D74,$A74-IF(AND(INDEX('Politiques'!$D$5:$D$14,MATCH($F74,'Politiques'!$A$5:$A$14,0))="Date de livraison",$E74&lt;&gt;""),$E74,$D74)))</f>
        <v/>
      </c>
      <c r="I74" s="7">
        <f>IF(OR($H74="",$G74=""),"",IF($H74&lt;=$G74,"Oui","Non"))</f>
        <v/>
      </c>
      <c r="J74" s="5" t="n"/>
      <c r="K74" s="9" t="n"/>
      <c r="L74" s="10">
        <f>IF(OR($A74="",$K74=""),"",IF($I74="Non",'Listes'!$D$7,IF($K74&lt;='Listes'!$E$5,'Listes'!$D$5,IF($K74&lt;='Listes'!$E$6,'Listes'!$D$6,'Listes'!$D$7))))</f>
        <v/>
      </c>
      <c r="M74" s="11">
        <f>IF($A74="","",WORKDAY($A74,'Listes'!$G$5))</f>
        <v/>
      </c>
      <c r="N74" s="5" t="n"/>
      <c r="O74" s="4" t="n"/>
      <c r="P74" s="7">
        <f>IF(OR($M74="",$O74=""),"",IF($O74&lt;=$M74,"Oui","Non"))</f>
        <v/>
      </c>
      <c r="Q74" s="9" t="n"/>
      <c r="R74" s="5" t="n"/>
      <c r="S74" s="4" t="n"/>
      <c r="T74" s="4" t="n"/>
      <c r="U74" s="12">
        <f>IF($A74="","",IF($T74&lt;&gt;"","Clôturée",IF($O74="",IF(TODAY()&gt;$M74,"Décision en retard","En attente de décision"),IF(OR($N74="Remboursement intégral",$N74="Remboursement partiel"),IF($S74="","Remboursement à effectuer",IF(TODAY()&gt;WORKDAY($S74,'Listes'!$G$6),"Vérifier et clôturer","Remboursement effectué")),"Ouverte"))))</f>
        <v/>
      </c>
      <c r="V74" s="5" t="n"/>
    </row>
    <row r="75">
      <c r="A75" s="4" t="n"/>
      <c r="B75" s="5" t="n"/>
      <c r="C75" s="6" t="n"/>
      <c r="D75" s="4" t="n"/>
      <c r="E75" s="4" t="n"/>
      <c r="F75" s="7">
        <f>IF($D75="","",IF(COUNTIF('Politiques'!$B$5:$B$14,"&lt;="&amp;$D75)=0,"",INDEX('Politiques'!$A$5:$A$14,COUNTIF('Politiques'!$B$5:$B$14,"&lt;="&amp;$D75))))</f>
        <v/>
      </c>
      <c r="G75" s="8">
        <f>IF($F75="","",INDEX('Politiques'!$C$5:$C$14,MATCH($F75,'Politiques'!$A$5:$A$14,0)))</f>
        <v/>
      </c>
      <c r="H75" s="8">
        <f>IF(OR($A75="",$D75=""),"",IF($F75="",$A75-$D75,$A75-IF(AND(INDEX('Politiques'!$D$5:$D$14,MATCH($F75,'Politiques'!$A$5:$A$14,0))="Date de livraison",$E75&lt;&gt;""),$E75,$D75)))</f>
        <v/>
      </c>
      <c r="I75" s="7">
        <f>IF(OR($H75="",$G75=""),"",IF($H75&lt;=$G75,"Oui","Non"))</f>
        <v/>
      </c>
      <c r="J75" s="5" t="n"/>
      <c r="K75" s="9" t="n"/>
      <c r="L75" s="10">
        <f>IF(OR($A75="",$K75=""),"",IF($I75="Non",'Listes'!$D$7,IF($K75&lt;='Listes'!$E$5,'Listes'!$D$5,IF($K75&lt;='Listes'!$E$6,'Listes'!$D$6,'Listes'!$D$7))))</f>
        <v/>
      </c>
      <c r="M75" s="11">
        <f>IF($A75="","",WORKDAY($A75,'Listes'!$G$5))</f>
        <v/>
      </c>
      <c r="N75" s="5" t="n"/>
      <c r="O75" s="4" t="n"/>
      <c r="P75" s="7">
        <f>IF(OR($M75="",$O75=""),"",IF($O75&lt;=$M75,"Oui","Non"))</f>
        <v/>
      </c>
      <c r="Q75" s="9" t="n"/>
      <c r="R75" s="5" t="n"/>
      <c r="S75" s="4" t="n"/>
      <c r="T75" s="4" t="n"/>
      <c r="U75" s="12">
        <f>IF($A75="","",IF($T75&lt;&gt;"","Clôturée",IF($O75="",IF(TODAY()&gt;$M75,"Décision en retard","En attente de décision"),IF(OR($N75="Remboursement intégral",$N75="Remboursement partiel"),IF($S75="","Remboursement à effectuer",IF(TODAY()&gt;WORKDAY($S75,'Listes'!$G$6),"Vérifier et clôturer","Remboursement effectué")),"Ouverte"))))</f>
        <v/>
      </c>
      <c r="V75" s="5" t="n"/>
    </row>
    <row r="76">
      <c r="A76" s="4" t="n"/>
      <c r="B76" s="5" t="n"/>
      <c r="C76" s="6" t="n"/>
      <c r="D76" s="4" t="n"/>
      <c r="E76" s="4" t="n"/>
      <c r="F76" s="7">
        <f>IF($D76="","",IF(COUNTIF('Politiques'!$B$5:$B$14,"&lt;="&amp;$D76)=0,"",INDEX('Politiques'!$A$5:$A$14,COUNTIF('Politiques'!$B$5:$B$14,"&lt;="&amp;$D76))))</f>
        <v/>
      </c>
      <c r="G76" s="8">
        <f>IF($F76="","",INDEX('Politiques'!$C$5:$C$14,MATCH($F76,'Politiques'!$A$5:$A$14,0)))</f>
        <v/>
      </c>
      <c r="H76" s="8">
        <f>IF(OR($A76="",$D76=""),"",IF($F76="",$A76-$D76,$A76-IF(AND(INDEX('Politiques'!$D$5:$D$14,MATCH($F76,'Politiques'!$A$5:$A$14,0))="Date de livraison",$E76&lt;&gt;""),$E76,$D76)))</f>
        <v/>
      </c>
      <c r="I76" s="7">
        <f>IF(OR($H76="",$G76=""),"",IF($H76&lt;=$G76,"Oui","Non"))</f>
        <v/>
      </c>
      <c r="J76" s="5" t="n"/>
      <c r="K76" s="9" t="n"/>
      <c r="L76" s="10">
        <f>IF(OR($A76="",$K76=""),"",IF($I76="Non",'Listes'!$D$7,IF($K76&lt;='Listes'!$E$5,'Listes'!$D$5,IF($K76&lt;='Listes'!$E$6,'Listes'!$D$6,'Listes'!$D$7))))</f>
        <v/>
      </c>
      <c r="M76" s="11">
        <f>IF($A76="","",WORKDAY($A76,'Listes'!$G$5))</f>
        <v/>
      </c>
      <c r="N76" s="5" t="n"/>
      <c r="O76" s="4" t="n"/>
      <c r="P76" s="7">
        <f>IF(OR($M76="",$O76=""),"",IF($O76&lt;=$M76,"Oui","Non"))</f>
        <v/>
      </c>
      <c r="Q76" s="9" t="n"/>
      <c r="R76" s="5" t="n"/>
      <c r="S76" s="4" t="n"/>
      <c r="T76" s="4" t="n"/>
      <c r="U76" s="12">
        <f>IF($A76="","",IF($T76&lt;&gt;"","Clôturée",IF($O76="",IF(TODAY()&gt;$M76,"Décision en retard","En attente de décision"),IF(OR($N76="Remboursement intégral",$N76="Remboursement partiel"),IF($S76="","Remboursement à effectuer",IF(TODAY()&gt;WORKDAY($S76,'Listes'!$G$6),"Vérifier et clôturer","Remboursement effectué")),"Ouverte"))))</f>
        <v/>
      </c>
      <c r="V76" s="5" t="n"/>
    </row>
    <row r="77">
      <c r="A77" s="4" t="n"/>
      <c r="B77" s="5" t="n"/>
      <c r="C77" s="6" t="n"/>
      <c r="D77" s="4" t="n"/>
      <c r="E77" s="4" t="n"/>
      <c r="F77" s="7">
        <f>IF($D77="","",IF(COUNTIF('Politiques'!$B$5:$B$14,"&lt;="&amp;$D77)=0,"",INDEX('Politiques'!$A$5:$A$14,COUNTIF('Politiques'!$B$5:$B$14,"&lt;="&amp;$D77))))</f>
        <v/>
      </c>
      <c r="G77" s="8">
        <f>IF($F77="","",INDEX('Politiques'!$C$5:$C$14,MATCH($F77,'Politiques'!$A$5:$A$14,0)))</f>
        <v/>
      </c>
      <c r="H77" s="8">
        <f>IF(OR($A77="",$D77=""),"",IF($F77="",$A77-$D77,$A77-IF(AND(INDEX('Politiques'!$D$5:$D$14,MATCH($F77,'Politiques'!$A$5:$A$14,0))="Date de livraison",$E77&lt;&gt;""),$E77,$D77)))</f>
        <v/>
      </c>
      <c r="I77" s="7">
        <f>IF(OR($H77="",$G77=""),"",IF($H77&lt;=$G77,"Oui","Non"))</f>
        <v/>
      </c>
      <c r="J77" s="5" t="n"/>
      <c r="K77" s="9" t="n"/>
      <c r="L77" s="10">
        <f>IF(OR($A77="",$K77=""),"",IF($I77="Non",'Listes'!$D$7,IF($K77&lt;='Listes'!$E$5,'Listes'!$D$5,IF($K77&lt;='Listes'!$E$6,'Listes'!$D$6,'Listes'!$D$7))))</f>
        <v/>
      </c>
      <c r="M77" s="11">
        <f>IF($A77="","",WORKDAY($A77,'Listes'!$G$5))</f>
        <v/>
      </c>
      <c r="N77" s="5" t="n"/>
      <c r="O77" s="4" t="n"/>
      <c r="P77" s="7">
        <f>IF(OR($M77="",$O77=""),"",IF($O77&lt;=$M77,"Oui","Non"))</f>
        <v/>
      </c>
      <c r="Q77" s="9" t="n"/>
      <c r="R77" s="5" t="n"/>
      <c r="S77" s="4" t="n"/>
      <c r="T77" s="4" t="n"/>
      <c r="U77" s="12">
        <f>IF($A77="","",IF($T77&lt;&gt;"","Clôturée",IF($O77="",IF(TODAY()&gt;$M77,"Décision en retard","En attente de décision"),IF(OR($N77="Remboursement intégral",$N77="Remboursement partiel"),IF($S77="","Remboursement à effectuer",IF(TODAY()&gt;WORKDAY($S77,'Listes'!$G$6),"Vérifier et clôturer","Remboursement effectué")),"Ouverte"))))</f>
        <v/>
      </c>
      <c r="V77" s="5" t="n"/>
    </row>
    <row r="78">
      <c r="A78" s="4" t="n"/>
      <c r="B78" s="5" t="n"/>
      <c r="C78" s="6" t="n"/>
      <c r="D78" s="4" t="n"/>
      <c r="E78" s="4" t="n"/>
      <c r="F78" s="7">
        <f>IF($D78="","",IF(COUNTIF('Politiques'!$B$5:$B$14,"&lt;="&amp;$D78)=0,"",INDEX('Politiques'!$A$5:$A$14,COUNTIF('Politiques'!$B$5:$B$14,"&lt;="&amp;$D78))))</f>
        <v/>
      </c>
      <c r="G78" s="8">
        <f>IF($F78="","",INDEX('Politiques'!$C$5:$C$14,MATCH($F78,'Politiques'!$A$5:$A$14,0)))</f>
        <v/>
      </c>
      <c r="H78" s="8">
        <f>IF(OR($A78="",$D78=""),"",IF($F78="",$A78-$D78,$A78-IF(AND(INDEX('Politiques'!$D$5:$D$14,MATCH($F78,'Politiques'!$A$5:$A$14,0))="Date de livraison",$E78&lt;&gt;""),$E78,$D78)))</f>
        <v/>
      </c>
      <c r="I78" s="7">
        <f>IF(OR($H78="",$G78=""),"",IF($H78&lt;=$G78,"Oui","Non"))</f>
        <v/>
      </c>
      <c r="J78" s="5" t="n"/>
      <c r="K78" s="9" t="n"/>
      <c r="L78" s="10">
        <f>IF(OR($A78="",$K78=""),"",IF($I78="Non",'Listes'!$D$7,IF($K78&lt;='Listes'!$E$5,'Listes'!$D$5,IF($K78&lt;='Listes'!$E$6,'Listes'!$D$6,'Listes'!$D$7))))</f>
        <v/>
      </c>
      <c r="M78" s="11">
        <f>IF($A78="","",WORKDAY($A78,'Listes'!$G$5))</f>
        <v/>
      </c>
      <c r="N78" s="5" t="n"/>
      <c r="O78" s="4" t="n"/>
      <c r="P78" s="7">
        <f>IF(OR($M78="",$O78=""),"",IF($O78&lt;=$M78,"Oui","Non"))</f>
        <v/>
      </c>
      <c r="Q78" s="9" t="n"/>
      <c r="R78" s="5" t="n"/>
      <c r="S78" s="4" t="n"/>
      <c r="T78" s="4" t="n"/>
      <c r="U78" s="12">
        <f>IF($A78="","",IF($T78&lt;&gt;"","Clôturée",IF($O78="",IF(TODAY()&gt;$M78,"Décision en retard","En attente de décision"),IF(OR($N78="Remboursement intégral",$N78="Remboursement partiel"),IF($S78="","Remboursement à effectuer",IF(TODAY()&gt;WORKDAY($S78,'Listes'!$G$6),"Vérifier et clôturer","Remboursement effectué")),"Ouverte"))))</f>
        <v/>
      </c>
      <c r="V78" s="5" t="n"/>
    </row>
    <row r="79">
      <c r="A79" s="4" t="n"/>
      <c r="B79" s="5" t="n"/>
      <c r="C79" s="6" t="n"/>
      <c r="D79" s="4" t="n"/>
      <c r="E79" s="4" t="n"/>
      <c r="F79" s="7">
        <f>IF($D79="","",IF(COUNTIF('Politiques'!$B$5:$B$14,"&lt;="&amp;$D79)=0,"",INDEX('Politiques'!$A$5:$A$14,COUNTIF('Politiques'!$B$5:$B$14,"&lt;="&amp;$D79))))</f>
        <v/>
      </c>
      <c r="G79" s="8">
        <f>IF($F79="","",INDEX('Politiques'!$C$5:$C$14,MATCH($F79,'Politiques'!$A$5:$A$14,0)))</f>
        <v/>
      </c>
      <c r="H79" s="8">
        <f>IF(OR($A79="",$D79=""),"",IF($F79="",$A79-$D79,$A79-IF(AND(INDEX('Politiques'!$D$5:$D$14,MATCH($F79,'Politiques'!$A$5:$A$14,0))="Date de livraison",$E79&lt;&gt;""),$E79,$D79)))</f>
        <v/>
      </c>
      <c r="I79" s="7">
        <f>IF(OR($H79="",$G79=""),"",IF($H79&lt;=$G79,"Oui","Non"))</f>
        <v/>
      </c>
      <c r="J79" s="5" t="n"/>
      <c r="K79" s="9" t="n"/>
      <c r="L79" s="10">
        <f>IF(OR($A79="",$K79=""),"",IF($I79="Non",'Listes'!$D$7,IF($K79&lt;='Listes'!$E$5,'Listes'!$D$5,IF($K79&lt;='Listes'!$E$6,'Listes'!$D$6,'Listes'!$D$7))))</f>
        <v/>
      </c>
      <c r="M79" s="11">
        <f>IF($A79="","",WORKDAY($A79,'Listes'!$G$5))</f>
        <v/>
      </c>
      <c r="N79" s="5" t="n"/>
      <c r="O79" s="4" t="n"/>
      <c r="P79" s="7">
        <f>IF(OR($M79="",$O79=""),"",IF($O79&lt;=$M79,"Oui","Non"))</f>
        <v/>
      </c>
      <c r="Q79" s="9" t="n"/>
      <c r="R79" s="5" t="n"/>
      <c r="S79" s="4" t="n"/>
      <c r="T79" s="4" t="n"/>
      <c r="U79" s="12">
        <f>IF($A79="","",IF($T79&lt;&gt;"","Clôturée",IF($O79="",IF(TODAY()&gt;$M79,"Décision en retard","En attente de décision"),IF(OR($N79="Remboursement intégral",$N79="Remboursement partiel"),IF($S79="","Remboursement à effectuer",IF(TODAY()&gt;WORKDAY($S79,'Listes'!$G$6),"Vérifier et clôturer","Remboursement effectué")),"Ouverte"))))</f>
        <v/>
      </c>
      <c r="V79" s="5" t="n"/>
    </row>
    <row r="80">
      <c r="A80" s="4" t="n"/>
      <c r="B80" s="5" t="n"/>
      <c r="C80" s="6" t="n"/>
      <c r="D80" s="4" t="n"/>
      <c r="E80" s="4" t="n"/>
      <c r="F80" s="7">
        <f>IF($D80="","",IF(COUNTIF('Politiques'!$B$5:$B$14,"&lt;="&amp;$D80)=0,"",INDEX('Politiques'!$A$5:$A$14,COUNTIF('Politiques'!$B$5:$B$14,"&lt;="&amp;$D80))))</f>
        <v/>
      </c>
      <c r="G80" s="8">
        <f>IF($F80="","",INDEX('Politiques'!$C$5:$C$14,MATCH($F80,'Politiques'!$A$5:$A$14,0)))</f>
        <v/>
      </c>
      <c r="H80" s="8">
        <f>IF(OR($A80="",$D80=""),"",IF($F80="",$A80-$D80,$A80-IF(AND(INDEX('Politiques'!$D$5:$D$14,MATCH($F80,'Politiques'!$A$5:$A$14,0))="Date de livraison",$E80&lt;&gt;""),$E80,$D80)))</f>
        <v/>
      </c>
      <c r="I80" s="7">
        <f>IF(OR($H80="",$G80=""),"",IF($H80&lt;=$G80,"Oui","Non"))</f>
        <v/>
      </c>
      <c r="J80" s="5" t="n"/>
      <c r="K80" s="9" t="n"/>
      <c r="L80" s="10">
        <f>IF(OR($A80="",$K80=""),"",IF($I80="Non",'Listes'!$D$7,IF($K80&lt;='Listes'!$E$5,'Listes'!$D$5,IF($K80&lt;='Listes'!$E$6,'Listes'!$D$6,'Listes'!$D$7))))</f>
        <v/>
      </c>
      <c r="M80" s="11">
        <f>IF($A80="","",WORKDAY($A80,'Listes'!$G$5))</f>
        <v/>
      </c>
      <c r="N80" s="5" t="n"/>
      <c r="O80" s="4" t="n"/>
      <c r="P80" s="7">
        <f>IF(OR($M80="",$O80=""),"",IF($O80&lt;=$M80,"Oui","Non"))</f>
        <v/>
      </c>
      <c r="Q80" s="9" t="n"/>
      <c r="R80" s="5" t="n"/>
      <c r="S80" s="4" t="n"/>
      <c r="T80" s="4" t="n"/>
      <c r="U80" s="12">
        <f>IF($A80="","",IF($T80&lt;&gt;"","Clôturée",IF($O80="",IF(TODAY()&gt;$M80,"Décision en retard","En attente de décision"),IF(OR($N80="Remboursement intégral",$N80="Remboursement partiel"),IF($S80="","Remboursement à effectuer",IF(TODAY()&gt;WORKDAY($S80,'Listes'!$G$6),"Vérifier et clôturer","Remboursement effectué")),"Ouverte"))))</f>
        <v/>
      </c>
      <c r="V80" s="5" t="n"/>
    </row>
    <row r="81">
      <c r="A81" s="4" t="n"/>
      <c r="B81" s="5" t="n"/>
      <c r="C81" s="6" t="n"/>
      <c r="D81" s="4" t="n"/>
      <c r="E81" s="4" t="n"/>
      <c r="F81" s="7">
        <f>IF($D81="","",IF(COUNTIF('Politiques'!$B$5:$B$14,"&lt;="&amp;$D81)=0,"",INDEX('Politiques'!$A$5:$A$14,COUNTIF('Politiques'!$B$5:$B$14,"&lt;="&amp;$D81))))</f>
        <v/>
      </c>
      <c r="G81" s="8">
        <f>IF($F81="","",INDEX('Politiques'!$C$5:$C$14,MATCH($F81,'Politiques'!$A$5:$A$14,0)))</f>
        <v/>
      </c>
      <c r="H81" s="8">
        <f>IF(OR($A81="",$D81=""),"",IF($F81="",$A81-$D81,$A81-IF(AND(INDEX('Politiques'!$D$5:$D$14,MATCH($F81,'Politiques'!$A$5:$A$14,0))="Date de livraison",$E81&lt;&gt;""),$E81,$D81)))</f>
        <v/>
      </c>
      <c r="I81" s="7">
        <f>IF(OR($H81="",$G81=""),"",IF($H81&lt;=$G81,"Oui","Non"))</f>
        <v/>
      </c>
      <c r="J81" s="5" t="n"/>
      <c r="K81" s="9" t="n"/>
      <c r="L81" s="10">
        <f>IF(OR($A81="",$K81=""),"",IF($I81="Non",'Listes'!$D$7,IF($K81&lt;='Listes'!$E$5,'Listes'!$D$5,IF($K81&lt;='Listes'!$E$6,'Listes'!$D$6,'Listes'!$D$7))))</f>
        <v/>
      </c>
      <c r="M81" s="11">
        <f>IF($A81="","",WORKDAY($A81,'Listes'!$G$5))</f>
        <v/>
      </c>
      <c r="N81" s="5" t="n"/>
      <c r="O81" s="4" t="n"/>
      <c r="P81" s="7">
        <f>IF(OR($M81="",$O81=""),"",IF($O81&lt;=$M81,"Oui","Non"))</f>
        <v/>
      </c>
      <c r="Q81" s="9" t="n"/>
      <c r="R81" s="5" t="n"/>
      <c r="S81" s="4" t="n"/>
      <c r="T81" s="4" t="n"/>
      <c r="U81" s="12">
        <f>IF($A81="","",IF($T81&lt;&gt;"","Clôturée",IF($O81="",IF(TODAY()&gt;$M81,"Décision en retard","En attente de décision"),IF(OR($N81="Remboursement intégral",$N81="Remboursement partiel"),IF($S81="","Remboursement à effectuer",IF(TODAY()&gt;WORKDAY($S81,'Listes'!$G$6),"Vérifier et clôturer","Remboursement effectué")),"Ouverte"))))</f>
        <v/>
      </c>
      <c r="V81" s="5" t="n"/>
    </row>
    <row r="82">
      <c r="A82" s="4" t="n"/>
      <c r="B82" s="5" t="n"/>
      <c r="C82" s="6" t="n"/>
      <c r="D82" s="4" t="n"/>
      <c r="E82" s="4" t="n"/>
      <c r="F82" s="7">
        <f>IF($D82="","",IF(COUNTIF('Politiques'!$B$5:$B$14,"&lt;="&amp;$D82)=0,"",INDEX('Politiques'!$A$5:$A$14,COUNTIF('Politiques'!$B$5:$B$14,"&lt;="&amp;$D82))))</f>
        <v/>
      </c>
      <c r="G82" s="8">
        <f>IF($F82="","",INDEX('Politiques'!$C$5:$C$14,MATCH($F82,'Politiques'!$A$5:$A$14,0)))</f>
        <v/>
      </c>
      <c r="H82" s="8">
        <f>IF(OR($A82="",$D82=""),"",IF($F82="",$A82-$D82,$A82-IF(AND(INDEX('Politiques'!$D$5:$D$14,MATCH($F82,'Politiques'!$A$5:$A$14,0))="Date de livraison",$E82&lt;&gt;""),$E82,$D82)))</f>
        <v/>
      </c>
      <c r="I82" s="7">
        <f>IF(OR($H82="",$G82=""),"",IF($H82&lt;=$G82,"Oui","Non"))</f>
        <v/>
      </c>
      <c r="J82" s="5" t="n"/>
      <c r="K82" s="9" t="n"/>
      <c r="L82" s="10">
        <f>IF(OR($A82="",$K82=""),"",IF($I82="Non",'Listes'!$D$7,IF($K82&lt;='Listes'!$E$5,'Listes'!$D$5,IF($K82&lt;='Listes'!$E$6,'Listes'!$D$6,'Listes'!$D$7))))</f>
        <v/>
      </c>
      <c r="M82" s="11">
        <f>IF($A82="","",WORKDAY($A82,'Listes'!$G$5))</f>
        <v/>
      </c>
      <c r="N82" s="5" t="n"/>
      <c r="O82" s="4" t="n"/>
      <c r="P82" s="7">
        <f>IF(OR($M82="",$O82=""),"",IF($O82&lt;=$M82,"Oui","Non"))</f>
        <v/>
      </c>
      <c r="Q82" s="9" t="n"/>
      <c r="R82" s="5" t="n"/>
      <c r="S82" s="4" t="n"/>
      <c r="T82" s="4" t="n"/>
      <c r="U82" s="12">
        <f>IF($A82="","",IF($T82&lt;&gt;"","Clôturée",IF($O82="",IF(TODAY()&gt;$M82,"Décision en retard","En attente de décision"),IF(OR($N82="Remboursement intégral",$N82="Remboursement partiel"),IF($S82="","Remboursement à effectuer",IF(TODAY()&gt;WORKDAY($S82,'Listes'!$G$6),"Vérifier et clôturer","Remboursement effectué")),"Ouverte"))))</f>
        <v/>
      </c>
      <c r="V82" s="5" t="n"/>
    </row>
    <row r="83">
      <c r="A83" s="4" t="n"/>
      <c r="B83" s="5" t="n"/>
      <c r="C83" s="6" t="n"/>
      <c r="D83" s="4" t="n"/>
      <c r="E83" s="4" t="n"/>
      <c r="F83" s="7">
        <f>IF($D83="","",IF(COUNTIF('Politiques'!$B$5:$B$14,"&lt;="&amp;$D83)=0,"",INDEX('Politiques'!$A$5:$A$14,COUNTIF('Politiques'!$B$5:$B$14,"&lt;="&amp;$D83))))</f>
        <v/>
      </c>
      <c r="G83" s="8">
        <f>IF($F83="","",INDEX('Politiques'!$C$5:$C$14,MATCH($F83,'Politiques'!$A$5:$A$14,0)))</f>
        <v/>
      </c>
      <c r="H83" s="8">
        <f>IF(OR($A83="",$D83=""),"",IF($F83="",$A83-$D83,$A83-IF(AND(INDEX('Politiques'!$D$5:$D$14,MATCH($F83,'Politiques'!$A$5:$A$14,0))="Date de livraison",$E83&lt;&gt;""),$E83,$D83)))</f>
        <v/>
      </c>
      <c r="I83" s="7">
        <f>IF(OR($H83="",$G83=""),"",IF($H83&lt;=$G83,"Oui","Non"))</f>
        <v/>
      </c>
      <c r="J83" s="5" t="n"/>
      <c r="K83" s="9" t="n"/>
      <c r="L83" s="10">
        <f>IF(OR($A83="",$K83=""),"",IF($I83="Non",'Listes'!$D$7,IF($K83&lt;='Listes'!$E$5,'Listes'!$D$5,IF($K83&lt;='Listes'!$E$6,'Listes'!$D$6,'Listes'!$D$7))))</f>
        <v/>
      </c>
      <c r="M83" s="11">
        <f>IF($A83="","",WORKDAY($A83,'Listes'!$G$5))</f>
        <v/>
      </c>
      <c r="N83" s="5" t="n"/>
      <c r="O83" s="4" t="n"/>
      <c r="P83" s="7">
        <f>IF(OR($M83="",$O83=""),"",IF($O83&lt;=$M83,"Oui","Non"))</f>
        <v/>
      </c>
      <c r="Q83" s="9" t="n"/>
      <c r="R83" s="5" t="n"/>
      <c r="S83" s="4" t="n"/>
      <c r="T83" s="4" t="n"/>
      <c r="U83" s="12">
        <f>IF($A83="","",IF($T83&lt;&gt;"","Clôturée",IF($O83="",IF(TODAY()&gt;$M83,"Décision en retard","En attente de décision"),IF(OR($N83="Remboursement intégral",$N83="Remboursement partiel"),IF($S83="","Remboursement à effectuer",IF(TODAY()&gt;WORKDAY($S83,'Listes'!$G$6),"Vérifier et clôturer","Remboursement effectué")),"Ouverte"))))</f>
        <v/>
      </c>
      <c r="V83" s="5" t="n"/>
    </row>
    <row r="84">
      <c r="A84" s="4" t="n"/>
      <c r="B84" s="5" t="n"/>
      <c r="C84" s="6" t="n"/>
      <c r="D84" s="4" t="n"/>
      <c r="E84" s="4" t="n"/>
      <c r="F84" s="7">
        <f>IF($D84="","",IF(COUNTIF('Politiques'!$B$5:$B$14,"&lt;="&amp;$D84)=0,"",INDEX('Politiques'!$A$5:$A$14,COUNTIF('Politiques'!$B$5:$B$14,"&lt;="&amp;$D84))))</f>
        <v/>
      </c>
      <c r="G84" s="8">
        <f>IF($F84="","",INDEX('Politiques'!$C$5:$C$14,MATCH($F84,'Politiques'!$A$5:$A$14,0)))</f>
        <v/>
      </c>
      <c r="H84" s="8">
        <f>IF(OR($A84="",$D84=""),"",IF($F84="",$A84-$D84,$A84-IF(AND(INDEX('Politiques'!$D$5:$D$14,MATCH($F84,'Politiques'!$A$5:$A$14,0))="Date de livraison",$E84&lt;&gt;""),$E84,$D84)))</f>
        <v/>
      </c>
      <c r="I84" s="7">
        <f>IF(OR($H84="",$G84=""),"",IF($H84&lt;=$G84,"Oui","Non"))</f>
        <v/>
      </c>
      <c r="J84" s="5" t="n"/>
      <c r="K84" s="9" t="n"/>
      <c r="L84" s="10">
        <f>IF(OR($A84="",$K84=""),"",IF($I84="Non",'Listes'!$D$7,IF($K84&lt;='Listes'!$E$5,'Listes'!$D$5,IF($K84&lt;='Listes'!$E$6,'Listes'!$D$6,'Listes'!$D$7))))</f>
        <v/>
      </c>
      <c r="M84" s="11">
        <f>IF($A84="","",WORKDAY($A84,'Listes'!$G$5))</f>
        <v/>
      </c>
      <c r="N84" s="5" t="n"/>
      <c r="O84" s="4" t="n"/>
      <c r="P84" s="7">
        <f>IF(OR($M84="",$O84=""),"",IF($O84&lt;=$M84,"Oui","Non"))</f>
        <v/>
      </c>
      <c r="Q84" s="9" t="n"/>
      <c r="R84" s="5" t="n"/>
      <c r="S84" s="4" t="n"/>
      <c r="T84" s="4" t="n"/>
      <c r="U84" s="12">
        <f>IF($A84="","",IF($T84&lt;&gt;"","Clôturée",IF($O84="",IF(TODAY()&gt;$M84,"Décision en retard","En attente de décision"),IF(OR($N84="Remboursement intégral",$N84="Remboursement partiel"),IF($S84="","Remboursement à effectuer",IF(TODAY()&gt;WORKDAY($S84,'Listes'!$G$6),"Vérifier et clôturer","Remboursement effectué")),"Ouverte"))))</f>
        <v/>
      </c>
      <c r="V84" s="5" t="n"/>
    </row>
    <row r="85">
      <c r="A85" s="4" t="n"/>
      <c r="B85" s="5" t="n"/>
      <c r="C85" s="6" t="n"/>
      <c r="D85" s="4" t="n"/>
      <c r="E85" s="4" t="n"/>
      <c r="F85" s="7">
        <f>IF($D85="","",IF(COUNTIF('Politiques'!$B$5:$B$14,"&lt;="&amp;$D85)=0,"",INDEX('Politiques'!$A$5:$A$14,COUNTIF('Politiques'!$B$5:$B$14,"&lt;="&amp;$D85))))</f>
        <v/>
      </c>
      <c r="G85" s="8">
        <f>IF($F85="","",INDEX('Politiques'!$C$5:$C$14,MATCH($F85,'Politiques'!$A$5:$A$14,0)))</f>
        <v/>
      </c>
      <c r="H85" s="8">
        <f>IF(OR($A85="",$D85=""),"",IF($F85="",$A85-$D85,$A85-IF(AND(INDEX('Politiques'!$D$5:$D$14,MATCH($F85,'Politiques'!$A$5:$A$14,0))="Date de livraison",$E85&lt;&gt;""),$E85,$D85)))</f>
        <v/>
      </c>
      <c r="I85" s="7">
        <f>IF(OR($H85="",$G85=""),"",IF($H85&lt;=$G85,"Oui","Non"))</f>
        <v/>
      </c>
      <c r="J85" s="5" t="n"/>
      <c r="K85" s="9" t="n"/>
      <c r="L85" s="10">
        <f>IF(OR($A85="",$K85=""),"",IF($I85="Non",'Listes'!$D$7,IF($K85&lt;='Listes'!$E$5,'Listes'!$D$5,IF($K85&lt;='Listes'!$E$6,'Listes'!$D$6,'Listes'!$D$7))))</f>
        <v/>
      </c>
      <c r="M85" s="11">
        <f>IF($A85="","",WORKDAY($A85,'Listes'!$G$5))</f>
        <v/>
      </c>
      <c r="N85" s="5" t="n"/>
      <c r="O85" s="4" t="n"/>
      <c r="P85" s="7">
        <f>IF(OR($M85="",$O85=""),"",IF($O85&lt;=$M85,"Oui","Non"))</f>
        <v/>
      </c>
      <c r="Q85" s="9" t="n"/>
      <c r="R85" s="5" t="n"/>
      <c r="S85" s="4" t="n"/>
      <c r="T85" s="4" t="n"/>
      <c r="U85" s="12">
        <f>IF($A85="","",IF($T85&lt;&gt;"","Clôturée",IF($O85="",IF(TODAY()&gt;$M85,"Décision en retard","En attente de décision"),IF(OR($N85="Remboursement intégral",$N85="Remboursement partiel"),IF($S85="","Remboursement à effectuer",IF(TODAY()&gt;WORKDAY($S85,'Listes'!$G$6),"Vérifier et clôturer","Remboursement effectué")),"Ouverte"))))</f>
        <v/>
      </c>
      <c r="V85" s="5" t="n"/>
    </row>
    <row r="86">
      <c r="A86" s="4" t="n"/>
      <c r="B86" s="5" t="n"/>
      <c r="C86" s="6" t="n"/>
      <c r="D86" s="4" t="n"/>
      <c r="E86" s="4" t="n"/>
      <c r="F86" s="7">
        <f>IF($D86="","",IF(COUNTIF('Politiques'!$B$5:$B$14,"&lt;="&amp;$D86)=0,"",INDEX('Politiques'!$A$5:$A$14,COUNTIF('Politiques'!$B$5:$B$14,"&lt;="&amp;$D86))))</f>
        <v/>
      </c>
      <c r="G86" s="8">
        <f>IF($F86="","",INDEX('Politiques'!$C$5:$C$14,MATCH($F86,'Politiques'!$A$5:$A$14,0)))</f>
        <v/>
      </c>
      <c r="H86" s="8">
        <f>IF(OR($A86="",$D86=""),"",IF($F86="",$A86-$D86,$A86-IF(AND(INDEX('Politiques'!$D$5:$D$14,MATCH($F86,'Politiques'!$A$5:$A$14,0))="Date de livraison",$E86&lt;&gt;""),$E86,$D86)))</f>
        <v/>
      </c>
      <c r="I86" s="7">
        <f>IF(OR($H86="",$G86=""),"",IF($H86&lt;=$G86,"Oui","Non"))</f>
        <v/>
      </c>
      <c r="J86" s="5" t="n"/>
      <c r="K86" s="9" t="n"/>
      <c r="L86" s="10">
        <f>IF(OR($A86="",$K86=""),"",IF($I86="Non",'Listes'!$D$7,IF($K86&lt;='Listes'!$E$5,'Listes'!$D$5,IF($K86&lt;='Listes'!$E$6,'Listes'!$D$6,'Listes'!$D$7))))</f>
        <v/>
      </c>
      <c r="M86" s="11">
        <f>IF($A86="","",WORKDAY($A86,'Listes'!$G$5))</f>
        <v/>
      </c>
      <c r="N86" s="5" t="n"/>
      <c r="O86" s="4" t="n"/>
      <c r="P86" s="7">
        <f>IF(OR($M86="",$O86=""),"",IF($O86&lt;=$M86,"Oui","Non"))</f>
        <v/>
      </c>
      <c r="Q86" s="9" t="n"/>
      <c r="R86" s="5" t="n"/>
      <c r="S86" s="4" t="n"/>
      <c r="T86" s="4" t="n"/>
      <c r="U86" s="12">
        <f>IF($A86="","",IF($T86&lt;&gt;"","Clôturée",IF($O86="",IF(TODAY()&gt;$M86,"Décision en retard","En attente de décision"),IF(OR($N86="Remboursement intégral",$N86="Remboursement partiel"),IF($S86="","Remboursement à effectuer",IF(TODAY()&gt;WORKDAY($S86,'Listes'!$G$6),"Vérifier et clôturer","Remboursement effectué")),"Ouverte"))))</f>
        <v/>
      </c>
      <c r="V86" s="5" t="n"/>
    </row>
    <row r="87">
      <c r="A87" s="4" t="n"/>
      <c r="B87" s="5" t="n"/>
      <c r="C87" s="6" t="n"/>
      <c r="D87" s="4" t="n"/>
      <c r="E87" s="4" t="n"/>
      <c r="F87" s="7">
        <f>IF($D87="","",IF(COUNTIF('Politiques'!$B$5:$B$14,"&lt;="&amp;$D87)=0,"",INDEX('Politiques'!$A$5:$A$14,COUNTIF('Politiques'!$B$5:$B$14,"&lt;="&amp;$D87))))</f>
        <v/>
      </c>
      <c r="G87" s="8">
        <f>IF($F87="","",INDEX('Politiques'!$C$5:$C$14,MATCH($F87,'Politiques'!$A$5:$A$14,0)))</f>
        <v/>
      </c>
      <c r="H87" s="8">
        <f>IF(OR($A87="",$D87=""),"",IF($F87="",$A87-$D87,$A87-IF(AND(INDEX('Politiques'!$D$5:$D$14,MATCH($F87,'Politiques'!$A$5:$A$14,0))="Date de livraison",$E87&lt;&gt;""),$E87,$D87)))</f>
        <v/>
      </c>
      <c r="I87" s="7">
        <f>IF(OR($H87="",$G87=""),"",IF($H87&lt;=$G87,"Oui","Non"))</f>
        <v/>
      </c>
      <c r="J87" s="5" t="n"/>
      <c r="K87" s="9" t="n"/>
      <c r="L87" s="10">
        <f>IF(OR($A87="",$K87=""),"",IF($I87="Non",'Listes'!$D$7,IF($K87&lt;='Listes'!$E$5,'Listes'!$D$5,IF($K87&lt;='Listes'!$E$6,'Listes'!$D$6,'Listes'!$D$7))))</f>
        <v/>
      </c>
      <c r="M87" s="11">
        <f>IF($A87="","",WORKDAY($A87,'Listes'!$G$5))</f>
        <v/>
      </c>
      <c r="N87" s="5" t="n"/>
      <c r="O87" s="4" t="n"/>
      <c r="P87" s="7">
        <f>IF(OR($M87="",$O87=""),"",IF($O87&lt;=$M87,"Oui","Non"))</f>
        <v/>
      </c>
      <c r="Q87" s="9" t="n"/>
      <c r="R87" s="5" t="n"/>
      <c r="S87" s="4" t="n"/>
      <c r="T87" s="4" t="n"/>
      <c r="U87" s="12">
        <f>IF($A87="","",IF($T87&lt;&gt;"","Clôturée",IF($O87="",IF(TODAY()&gt;$M87,"Décision en retard","En attente de décision"),IF(OR($N87="Remboursement intégral",$N87="Remboursement partiel"),IF($S87="","Remboursement à effectuer",IF(TODAY()&gt;WORKDAY($S87,'Listes'!$G$6),"Vérifier et clôturer","Remboursement effectué")),"Ouverte"))))</f>
        <v/>
      </c>
      <c r="V87" s="5" t="n"/>
    </row>
    <row r="88">
      <c r="A88" s="4" t="n"/>
      <c r="B88" s="5" t="n"/>
      <c r="C88" s="6" t="n"/>
      <c r="D88" s="4" t="n"/>
      <c r="E88" s="4" t="n"/>
      <c r="F88" s="7">
        <f>IF($D88="","",IF(COUNTIF('Politiques'!$B$5:$B$14,"&lt;="&amp;$D88)=0,"",INDEX('Politiques'!$A$5:$A$14,COUNTIF('Politiques'!$B$5:$B$14,"&lt;="&amp;$D88))))</f>
        <v/>
      </c>
      <c r="G88" s="8">
        <f>IF($F88="","",INDEX('Politiques'!$C$5:$C$14,MATCH($F88,'Politiques'!$A$5:$A$14,0)))</f>
        <v/>
      </c>
      <c r="H88" s="8">
        <f>IF(OR($A88="",$D88=""),"",IF($F88="",$A88-$D88,$A88-IF(AND(INDEX('Politiques'!$D$5:$D$14,MATCH($F88,'Politiques'!$A$5:$A$14,0))="Date de livraison",$E88&lt;&gt;""),$E88,$D88)))</f>
        <v/>
      </c>
      <c r="I88" s="7">
        <f>IF(OR($H88="",$G88=""),"",IF($H88&lt;=$G88,"Oui","Non"))</f>
        <v/>
      </c>
      <c r="J88" s="5" t="n"/>
      <c r="K88" s="9" t="n"/>
      <c r="L88" s="10">
        <f>IF(OR($A88="",$K88=""),"",IF($I88="Non",'Listes'!$D$7,IF($K88&lt;='Listes'!$E$5,'Listes'!$D$5,IF($K88&lt;='Listes'!$E$6,'Listes'!$D$6,'Listes'!$D$7))))</f>
        <v/>
      </c>
      <c r="M88" s="11">
        <f>IF($A88="","",WORKDAY($A88,'Listes'!$G$5))</f>
        <v/>
      </c>
      <c r="N88" s="5" t="n"/>
      <c r="O88" s="4" t="n"/>
      <c r="P88" s="7">
        <f>IF(OR($M88="",$O88=""),"",IF($O88&lt;=$M88,"Oui","Non"))</f>
        <v/>
      </c>
      <c r="Q88" s="9" t="n"/>
      <c r="R88" s="5" t="n"/>
      <c r="S88" s="4" t="n"/>
      <c r="T88" s="4" t="n"/>
      <c r="U88" s="12">
        <f>IF($A88="","",IF($T88&lt;&gt;"","Clôturée",IF($O88="",IF(TODAY()&gt;$M88,"Décision en retard","En attente de décision"),IF(OR($N88="Remboursement intégral",$N88="Remboursement partiel"),IF($S88="","Remboursement à effectuer",IF(TODAY()&gt;WORKDAY($S88,'Listes'!$G$6),"Vérifier et clôturer","Remboursement effectué")),"Ouverte"))))</f>
        <v/>
      </c>
      <c r="V88" s="5" t="n"/>
    </row>
    <row r="89">
      <c r="A89" s="4" t="n"/>
      <c r="B89" s="5" t="n"/>
      <c r="C89" s="6" t="n"/>
      <c r="D89" s="4" t="n"/>
      <c r="E89" s="4" t="n"/>
      <c r="F89" s="7">
        <f>IF($D89="","",IF(COUNTIF('Politiques'!$B$5:$B$14,"&lt;="&amp;$D89)=0,"",INDEX('Politiques'!$A$5:$A$14,COUNTIF('Politiques'!$B$5:$B$14,"&lt;="&amp;$D89))))</f>
        <v/>
      </c>
      <c r="G89" s="8">
        <f>IF($F89="","",INDEX('Politiques'!$C$5:$C$14,MATCH($F89,'Politiques'!$A$5:$A$14,0)))</f>
        <v/>
      </c>
      <c r="H89" s="8">
        <f>IF(OR($A89="",$D89=""),"",IF($F89="",$A89-$D89,$A89-IF(AND(INDEX('Politiques'!$D$5:$D$14,MATCH($F89,'Politiques'!$A$5:$A$14,0))="Date de livraison",$E89&lt;&gt;""),$E89,$D89)))</f>
        <v/>
      </c>
      <c r="I89" s="7">
        <f>IF(OR($H89="",$G89=""),"",IF($H89&lt;=$G89,"Oui","Non"))</f>
        <v/>
      </c>
      <c r="J89" s="5" t="n"/>
      <c r="K89" s="9" t="n"/>
      <c r="L89" s="10">
        <f>IF(OR($A89="",$K89=""),"",IF($I89="Non",'Listes'!$D$7,IF($K89&lt;='Listes'!$E$5,'Listes'!$D$5,IF($K89&lt;='Listes'!$E$6,'Listes'!$D$6,'Listes'!$D$7))))</f>
        <v/>
      </c>
      <c r="M89" s="11">
        <f>IF($A89="","",WORKDAY($A89,'Listes'!$G$5))</f>
        <v/>
      </c>
      <c r="N89" s="5" t="n"/>
      <c r="O89" s="4" t="n"/>
      <c r="P89" s="7">
        <f>IF(OR($M89="",$O89=""),"",IF($O89&lt;=$M89,"Oui","Non"))</f>
        <v/>
      </c>
      <c r="Q89" s="9" t="n"/>
      <c r="R89" s="5" t="n"/>
      <c r="S89" s="4" t="n"/>
      <c r="T89" s="4" t="n"/>
      <c r="U89" s="12">
        <f>IF($A89="","",IF($T89&lt;&gt;"","Clôturée",IF($O89="",IF(TODAY()&gt;$M89,"Décision en retard","En attente de décision"),IF(OR($N89="Remboursement intégral",$N89="Remboursement partiel"),IF($S89="","Remboursement à effectuer",IF(TODAY()&gt;WORKDAY($S89,'Listes'!$G$6),"Vérifier et clôturer","Remboursement effectué")),"Ouverte"))))</f>
        <v/>
      </c>
      <c r="V89" s="5" t="n"/>
    </row>
    <row r="90">
      <c r="A90" s="4" t="n"/>
      <c r="B90" s="5" t="n"/>
      <c r="C90" s="6" t="n"/>
      <c r="D90" s="4" t="n"/>
      <c r="E90" s="4" t="n"/>
      <c r="F90" s="7">
        <f>IF($D90="","",IF(COUNTIF('Politiques'!$B$5:$B$14,"&lt;="&amp;$D90)=0,"",INDEX('Politiques'!$A$5:$A$14,COUNTIF('Politiques'!$B$5:$B$14,"&lt;="&amp;$D90))))</f>
        <v/>
      </c>
      <c r="G90" s="8">
        <f>IF($F90="","",INDEX('Politiques'!$C$5:$C$14,MATCH($F90,'Politiques'!$A$5:$A$14,0)))</f>
        <v/>
      </c>
      <c r="H90" s="8">
        <f>IF(OR($A90="",$D90=""),"",IF($F90="",$A90-$D90,$A90-IF(AND(INDEX('Politiques'!$D$5:$D$14,MATCH($F90,'Politiques'!$A$5:$A$14,0))="Date de livraison",$E90&lt;&gt;""),$E90,$D90)))</f>
        <v/>
      </c>
      <c r="I90" s="7">
        <f>IF(OR($H90="",$G90=""),"",IF($H90&lt;=$G90,"Oui","Non"))</f>
        <v/>
      </c>
      <c r="J90" s="5" t="n"/>
      <c r="K90" s="9" t="n"/>
      <c r="L90" s="10">
        <f>IF(OR($A90="",$K90=""),"",IF($I90="Non",'Listes'!$D$7,IF($K90&lt;='Listes'!$E$5,'Listes'!$D$5,IF($K90&lt;='Listes'!$E$6,'Listes'!$D$6,'Listes'!$D$7))))</f>
        <v/>
      </c>
      <c r="M90" s="11">
        <f>IF($A90="","",WORKDAY($A90,'Listes'!$G$5))</f>
        <v/>
      </c>
      <c r="N90" s="5" t="n"/>
      <c r="O90" s="4" t="n"/>
      <c r="P90" s="7">
        <f>IF(OR($M90="",$O90=""),"",IF($O90&lt;=$M90,"Oui","Non"))</f>
        <v/>
      </c>
      <c r="Q90" s="9" t="n"/>
      <c r="R90" s="5" t="n"/>
      <c r="S90" s="4" t="n"/>
      <c r="T90" s="4" t="n"/>
      <c r="U90" s="12">
        <f>IF($A90="","",IF($T90&lt;&gt;"","Clôturée",IF($O90="",IF(TODAY()&gt;$M90,"Décision en retard","En attente de décision"),IF(OR($N90="Remboursement intégral",$N90="Remboursement partiel"),IF($S90="","Remboursement à effectuer",IF(TODAY()&gt;WORKDAY($S90,'Listes'!$G$6),"Vérifier et clôturer","Remboursement effectué")),"Ouverte"))))</f>
        <v/>
      </c>
      <c r="V90" s="5" t="n"/>
    </row>
    <row r="91">
      <c r="A91" s="4" t="n"/>
      <c r="B91" s="5" t="n"/>
      <c r="C91" s="6" t="n"/>
      <c r="D91" s="4" t="n"/>
      <c r="E91" s="4" t="n"/>
      <c r="F91" s="7">
        <f>IF($D91="","",IF(COUNTIF('Politiques'!$B$5:$B$14,"&lt;="&amp;$D91)=0,"",INDEX('Politiques'!$A$5:$A$14,COUNTIF('Politiques'!$B$5:$B$14,"&lt;="&amp;$D91))))</f>
        <v/>
      </c>
      <c r="G91" s="8">
        <f>IF($F91="","",INDEX('Politiques'!$C$5:$C$14,MATCH($F91,'Politiques'!$A$5:$A$14,0)))</f>
        <v/>
      </c>
      <c r="H91" s="8">
        <f>IF(OR($A91="",$D91=""),"",IF($F91="",$A91-$D91,$A91-IF(AND(INDEX('Politiques'!$D$5:$D$14,MATCH($F91,'Politiques'!$A$5:$A$14,0))="Date de livraison",$E91&lt;&gt;""),$E91,$D91)))</f>
        <v/>
      </c>
      <c r="I91" s="7">
        <f>IF(OR($H91="",$G91=""),"",IF($H91&lt;=$G91,"Oui","Non"))</f>
        <v/>
      </c>
      <c r="J91" s="5" t="n"/>
      <c r="K91" s="9" t="n"/>
      <c r="L91" s="10">
        <f>IF(OR($A91="",$K91=""),"",IF($I91="Non",'Listes'!$D$7,IF($K91&lt;='Listes'!$E$5,'Listes'!$D$5,IF($K91&lt;='Listes'!$E$6,'Listes'!$D$6,'Listes'!$D$7))))</f>
        <v/>
      </c>
      <c r="M91" s="11">
        <f>IF($A91="","",WORKDAY($A91,'Listes'!$G$5))</f>
        <v/>
      </c>
      <c r="N91" s="5" t="n"/>
      <c r="O91" s="4" t="n"/>
      <c r="P91" s="7">
        <f>IF(OR($M91="",$O91=""),"",IF($O91&lt;=$M91,"Oui","Non"))</f>
        <v/>
      </c>
      <c r="Q91" s="9" t="n"/>
      <c r="R91" s="5" t="n"/>
      <c r="S91" s="4" t="n"/>
      <c r="T91" s="4" t="n"/>
      <c r="U91" s="12">
        <f>IF($A91="","",IF($T91&lt;&gt;"","Clôturée",IF($O91="",IF(TODAY()&gt;$M91,"Décision en retard","En attente de décision"),IF(OR($N91="Remboursement intégral",$N91="Remboursement partiel"),IF($S91="","Remboursement à effectuer",IF(TODAY()&gt;WORKDAY($S91,'Listes'!$G$6),"Vérifier et clôturer","Remboursement effectué")),"Ouverte"))))</f>
        <v/>
      </c>
      <c r="V91" s="5" t="n"/>
    </row>
    <row r="92">
      <c r="A92" s="4" t="n"/>
      <c r="B92" s="5" t="n"/>
      <c r="C92" s="6" t="n"/>
      <c r="D92" s="4" t="n"/>
      <c r="E92" s="4" t="n"/>
      <c r="F92" s="7">
        <f>IF($D92="","",IF(COUNTIF('Politiques'!$B$5:$B$14,"&lt;="&amp;$D92)=0,"",INDEX('Politiques'!$A$5:$A$14,COUNTIF('Politiques'!$B$5:$B$14,"&lt;="&amp;$D92))))</f>
        <v/>
      </c>
      <c r="G92" s="8">
        <f>IF($F92="","",INDEX('Politiques'!$C$5:$C$14,MATCH($F92,'Politiques'!$A$5:$A$14,0)))</f>
        <v/>
      </c>
      <c r="H92" s="8">
        <f>IF(OR($A92="",$D92=""),"",IF($F92="",$A92-$D92,$A92-IF(AND(INDEX('Politiques'!$D$5:$D$14,MATCH($F92,'Politiques'!$A$5:$A$14,0))="Date de livraison",$E92&lt;&gt;""),$E92,$D92)))</f>
        <v/>
      </c>
      <c r="I92" s="7">
        <f>IF(OR($H92="",$G92=""),"",IF($H92&lt;=$G92,"Oui","Non"))</f>
        <v/>
      </c>
      <c r="J92" s="5" t="n"/>
      <c r="K92" s="9" t="n"/>
      <c r="L92" s="10">
        <f>IF(OR($A92="",$K92=""),"",IF($I92="Non",'Listes'!$D$7,IF($K92&lt;='Listes'!$E$5,'Listes'!$D$5,IF($K92&lt;='Listes'!$E$6,'Listes'!$D$6,'Listes'!$D$7))))</f>
        <v/>
      </c>
      <c r="M92" s="11">
        <f>IF($A92="","",WORKDAY($A92,'Listes'!$G$5))</f>
        <v/>
      </c>
      <c r="N92" s="5" t="n"/>
      <c r="O92" s="4" t="n"/>
      <c r="P92" s="7">
        <f>IF(OR($M92="",$O92=""),"",IF($O92&lt;=$M92,"Oui","Non"))</f>
        <v/>
      </c>
      <c r="Q92" s="9" t="n"/>
      <c r="R92" s="5" t="n"/>
      <c r="S92" s="4" t="n"/>
      <c r="T92" s="4" t="n"/>
      <c r="U92" s="12">
        <f>IF($A92="","",IF($T92&lt;&gt;"","Clôturée",IF($O92="",IF(TODAY()&gt;$M92,"Décision en retard","En attente de décision"),IF(OR($N92="Remboursement intégral",$N92="Remboursement partiel"),IF($S92="","Remboursement à effectuer",IF(TODAY()&gt;WORKDAY($S92,'Listes'!$G$6),"Vérifier et clôturer","Remboursement effectué")),"Ouverte"))))</f>
        <v/>
      </c>
      <c r="V92" s="5" t="n"/>
    </row>
    <row r="93">
      <c r="A93" s="4" t="n"/>
      <c r="B93" s="5" t="n"/>
      <c r="C93" s="6" t="n"/>
      <c r="D93" s="4" t="n"/>
      <c r="E93" s="4" t="n"/>
      <c r="F93" s="7">
        <f>IF($D93="","",IF(COUNTIF('Politiques'!$B$5:$B$14,"&lt;="&amp;$D93)=0,"",INDEX('Politiques'!$A$5:$A$14,COUNTIF('Politiques'!$B$5:$B$14,"&lt;="&amp;$D93))))</f>
        <v/>
      </c>
      <c r="G93" s="8">
        <f>IF($F93="","",INDEX('Politiques'!$C$5:$C$14,MATCH($F93,'Politiques'!$A$5:$A$14,0)))</f>
        <v/>
      </c>
      <c r="H93" s="8">
        <f>IF(OR($A93="",$D93=""),"",IF($F93="",$A93-$D93,$A93-IF(AND(INDEX('Politiques'!$D$5:$D$14,MATCH($F93,'Politiques'!$A$5:$A$14,0))="Date de livraison",$E93&lt;&gt;""),$E93,$D93)))</f>
        <v/>
      </c>
      <c r="I93" s="7">
        <f>IF(OR($H93="",$G93=""),"",IF($H93&lt;=$G93,"Oui","Non"))</f>
        <v/>
      </c>
      <c r="J93" s="5" t="n"/>
      <c r="K93" s="9" t="n"/>
      <c r="L93" s="10">
        <f>IF(OR($A93="",$K93=""),"",IF($I93="Non",'Listes'!$D$7,IF($K93&lt;='Listes'!$E$5,'Listes'!$D$5,IF($K93&lt;='Listes'!$E$6,'Listes'!$D$6,'Listes'!$D$7))))</f>
        <v/>
      </c>
      <c r="M93" s="11">
        <f>IF($A93="","",WORKDAY($A93,'Listes'!$G$5))</f>
        <v/>
      </c>
      <c r="N93" s="5" t="n"/>
      <c r="O93" s="4" t="n"/>
      <c r="P93" s="7">
        <f>IF(OR($M93="",$O93=""),"",IF($O93&lt;=$M93,"Oui","Non"))</f>
        <v/>
      </c>
      <c r="Q93" s="9" t="n"/>
      <c r="R93" s="5" t="n"/>
      <c r="S93" s="4" t="n"/>
      <c r="T93" s="4" t="n"/>
      <c r="U93" s="12">
        <f>IF($A93="","",IF($T93&lt;&gt;"","Clôturée",IF($O93="",IF(TODAY()&gt;$M93,"Décision en retard","En attente de décision"),IF(OR($N93="Remboursement intégral",$N93="Remboursement partiel"),IF($S93="","Remboursement à effectuer",IF(TODAY()&gt;WORKDAY($S93,'Listes'!$G$6),"Vérifier et clôturer","Remboursement effectué")),"Ouverte"))))</f>
        <v/>
      </c>
      <c r="V93" s="5" t="n"/>
    </row>
    <row r="94">
      <c r="A94" s="4" t="n"/>
      <c r="B94" s="5" t="n"/>
      <c r="C94" s="6" t="n"/>
      <c r="D94" s="4" t="n"/>
      <c r="E94" s="4" t="n"/>
      <c r="F94" s="7">
        <f>IF($D94="","",IF(COUNTIF('Politiques'!$B$5:$B$14,"&lt;="&amp;$D94)=0,"",INDEX('Politiques'!$A$5:$A$14,COUNTIF('Politiques'!$B$5:$B$14,"&lt;="&amp;$D94))))</f>
        <v/>
      </c>
      <c r="G94" s="8">
        <f>IF($F94="","",INDEX('Politiques'!$C$5:$C$14,MATCH($F94,'Politiques'!$A$5:$A$14,0)))</f>
        <v/>
      </c>
      <c r="H94" s="8">
        <f>IF(OR($A94="",$D94=""),"",IF($F94="",$A94-$D94,$A94-IF(AND(INDEX('Politiques'!$D$5:$D$14,MATCH($F94,'Politiques'!$A$5:$A$14,0))="Date de livraison",$E94&lt;&gt;""),$E94,$D94)))</f>
        <v/>
      </c>
      <c r="I94" s="7">
        <f>IF(OR($H94="",$G94=""),"",IF($H94&lt;=$G94,"Oui","Non"))</f>
        <v/>
      </c>
      <c r="J94" s="5" t="n"/>
      <c r="K94" s="9" t="n"/>
      <c r="L94" s="10">
        <f>IF(OR($A94="",$K94=""),"",IF($I94="Non",'Listes'!$D$7,IF($K94&lt;='Listes'!$E$5,'Listes'!$D$5,IF($K94&lt;='Listes'!$E$6,'Listes'!$D$6,'Listes'!$D$7))))</f>
        <v/>
      </c>
      <c r="M94" s="11">
        <f>IF($A94="","",WORKDAY($A94,'Listes'!$G$5))</f>
        <v/>
      </c>
      <c r="N94" s="5" t="n"/>
      <c r="O94" s="4" t="n"/>
      <c r="P94" s="7">
        <f>IF(OR($M94="",$O94=""),"",IF($O94&lt;=$M94,"Oui","Non"))</f>
        <v/>
      </c>
      <c r="Q94" s="9" t="n"/>
      <c r="R94" s="5" t="n"/>
      <c r="S94" s="4" t="n"/>
      <c r="T94" s="4" t="n"/>
      <c r="U94" s="12">
        <f>IF($A94="","",IF($T94&lt;&gt;"","Clôturée",IF($O94="",IF(TODAY()&gt;$M94,"Décision en retard","En attente de décision"),IF(OR($N94="Remboursement intégral",$N94="Remboursement partiel"),IF($S94="","Remboursement à effectuer",IF(TODAY()&gt;WORKDAY($S94,'Listes'!$G$6),"Vérifier et clôturer","Remboursement effectué")),"Ouverte"))))</f>
        <v/>
      </c>
      <c r="V94" s="5" t="n"/>
    </row>
    <row r="95">
      <c r="A95" s="4" t="n"/>
      <c r="B95" s="5" t="n"/>
      <c r="C95" s="6" t="n"/>
      <c r="D95" s="4" t="n"/>
      <c r="E95" s="4" t="n"/>
      <c r="F95" s="7">
        <f>IF($D95="","",IF(COUNTIF('Politiques'!$B$5:$B$14,"&lt;="&amp;$D95)=0,"",INDEX('Politiques'!$A$5:$A$14,COUNTIF('Politiques'!$B$5:$B$14,"&lt;="&amp;$D95))))</f>
        <v/>
      </c>
      <c r="G95" s="8">
        <f>IF($F95="","",INDEX('Politiques'!$C$5:$C$14,MATCH($F95,'Politiques'!$A$5:$A$14,0)))</f>
        <v/>
      </c>
      <c r="H95" s="8">
        <f>IF(OR($A95="",$D95=""),"",IF($F95="",$A95-$D95,$A95-IF(AND(INDEX('Politiques'!$D$5:$D$14,MATCH($F95,'Politiques'!$A$5:$A$14,0))="Date de livraison",$E95&lt;&gt;""),$E95,$D95)))</f>
        <v/>
      </c>
      <c r="I95" s="7">
        <f>IF(OR($H95="",$G95=""),"",IF($H95&lt;=$G95,"Oui","Non"))</f>
        <v/>
      </c>
      <c r="J95" s="5" t="n"/>
      <c r="K95" s="9" t="n"/>
      <c r="L95" s="10">
        <f>IF(OR($A95="",$K95=""),"",IF($I95="Non",'Listes'!$D$7,IF($K95&lt;='Listes'!$E$5,'Listes'!$D$5,IF($K95&lt;='Listes'!$E$6,'Listes'!$D$6,'Listes'!$D$7))))</f>
        <v/>
      </c>
      <c r="M95" s="11">
        <f>IF($A95="","",WORKDAY($A95,'Listes'!$G$5))</f>
        <v/>
      </c>
      <c r="N95" s="5" t="n"/>
      <c r="O95" s="4" t="n"/>
      <c r="P95" s="7">
        <f>IF(OR($M95="",$O95=""),"",IF($O95&lt;=$M95,"Oui","Non"))</f>
        <v/>
      </c>
      <c r="Q95" s="9" t="n"/>
      <c r="R95" s="5" t="n"/>
      <c r="S95" s="4" t="n"/>
      <c r="T95" s="4" t="n"/>
      <c r="U95" s="12">
        <f>IF($A95="","",IF($T95&lt;&gt;"","Clôturée",IF($O95="",IF(TODAY()&gt;$M95,"Décision en retard","En attente de décision"),IF(OR($N95="Remboursement intégral",$N95="Remboursement partiel"),IF($S95="","Remboursement à effectuer",IF(TODAY()&gt;WORKDAY($S95,'Listes'!$G$6),"Vérifier et clôturer","Remboursement effectué")),"Ouverte"))))</f>
        <v/>
      </c>
      <c r="V95" s="5" t="n"/>
    </row>
    <row r="96">
      <c r="A96" s="4" t="n"/>
      <c r="B96" s="5" t="n"/>
      <c r="C96" s="6" t="n"/>
      <c r="D96" s="4" t="n"/>
      <c r="E96" s="4" t="n"/>
      <c r="F96" s="7">
        <f>IF($D96="","",IF(COUNTIF('Politiques'!$B$5:$B$14,"&lt;="&amp;$D96)=0,"",INDEX('Politiques'!$A$5:$A$14,COUNTIF('Politiques'!$B$5:$B$14,"&lt;="&amp;$D96))))</f>
        <v/>
      </c>
      <c r="G96" s="8">
        <f>IF($F96="","",INDEX('Politiques'!$C$5:$C$14,MATCH($F96,'Politiques'!$A$5:$A$14,0)))</f>
        <v/>
      </c>
      <c r="H96" s="8">
        <f>IF(OR($A96="",$D96=""),"",IF($F96="",$A96-$D96,$A96-IF(AND(INDEX('Politiques'!$D$5:$D$14,MATCH($F96,'Politiques'!$A$5:$A$14,0))="Date de livraison",$E96&lt;&gt;""),$E96,$D96)))</f>
        <v/>
      </c>
      <c r="I96" s="7">
        <f>IF(OR($H96="",$G96=""),"",IF($H96&lt;=$G96,"Oui","Non"))</f>
        <v/>
      </c>
      <c r="J96" s="5" t="n"/>
      <c r="K96" s="9" t="n"/>
      <c r="L96" s="10">
        <f>IF(OR($A96="",$K96=""),"",IF($I96="Non",'Listes'!$D$7,IF($K96&lt;='Listes'!$E$5,'Listes'!$D$5,IF($K96&lt;='Listes'!$E$6,'Listes'!$D$6,'Listes'!$D$7))))</f>
        <v/>
      </c>
      <c r="M96" s="11">
        <f>IF($A96="","",WORKDAY($A96,'Listes'!$G$5))</f>
        <v/>
      </c>
      <c r="N96" s="5" t="n"/>
      <c r="O96" s="4" t="n"/>
      <c r="P96" s="7">
        <f>IF(OR($M96="",$O96=""),"",IF($O96&lt;=$M96,"Oui","Non"))</f>
        <v/>
      </c>
      <c r="Q96" s="9" t="n"/>
      <c r="R96" s="5" t="n"/>
      <c r="S96" s="4" t="n"/>
      <c r="T96" s="4" t="n"/>
      <c r="U96" s="12">
        <f>IF($A96="","",IF($T96&lt;&gt;"","Clôturée",IF($O96="",IF(TODAY()&gt;$M96,"Décision en retard","En attente de décision"),IF(OR($N96="Remboursement intégral",$N96="Remboursement partiel"),IF($S96="","Remboursement à effectuer",IF(TODAY()&gt;WORKDAY($S96,'Listes'!$G$6),"Vérifier et clôturer","Remboursement effectué")),"Ouverte"))))</f>
        <v/>
      </c>
      <c r="V96" s="5" t="n"/>
    </row>
    <row r="97">
      <c r="A97" s="4" t="n"/>
      <c r="B97" s="5" t="n"/>
      <c r="C97" s="6" t="n"/>
      <c r="D97" s="4" t="n"/>
      <c r="E97" s="4" t="n"/>
      <c r="F97" s="7">
        <f>IF($D97="","",IF(COUNTIF('Politiques'!$B$5:$B$14,"&lt;="&amp;$D97)=0,"",INDEX('Politiques'!$A$5:$A$14,COUNTIF('Politiques'!$B$5:$B$14,"&lt;="&amp;$D97))))</f>
        <v/>
      </c>
      <c r="G97" s="8">
        <f>IF($F97="","",INDEX('Politiques'!$C$5:$C$14,MATCH($F97,'Politiques'!$A$5:$A$14,0)))</f>
        <v/>
      </c>
      <c r="H97" s="8">
        <f>IF(OR($A97="",$D97=""),"",IF($F97="",$A97-$D97,$A97-IF(AND(INDEX('Politiques'!$D$5:$D$14,MATCH($F97,'Politiques'!$A$5:$A$14,0))="Date de livraison",$E97&lt;&gt;""),$E97,$D97)))</f>
        <v/>
      </c>
      <c r="I97" s="7">
        <f>IF(OR($H97="",$G97=""),"",IF($H97&lt;=$G97,"Oui","Non"))</f>
        <v/>
      </c>
      <c r="J97" s="5" t="n"/>
      <c r="K97" s="9" t="n"/>
      <c r="L97" s="10">
        <f>IF(OR($A97="",$K97=""),"",IF($I97="Non",'Listes'!$D$7,IF($K97&lt;='Listes'!$E$5,'Listes'!$D$5,IF($K97&lt;='Listes'!$E$6,'Listes'!$D$6,'Listes'!$D$7))))</f>
        <v/>
      </c>
      <c r="M97" s="11">
        <f>IF($A97="","",WORKDAY($A97,'Listes'!$G$5))</f>
        <v/>
      </c>
      <c r="N97" s="5" t="n"/>
      <c r="O97" s="4" t="n"/>
      <c r="P97" s="7">
        <f>IF(OR($M97="",$O97=""),"",IF($O97&lt;=$M97,"Oui","Non"))</f>
        <v/>
      </c>
      <c r="Q97" s="9" t="n"/>
      <c r="R97" s="5" t="n"/>
      <c r="S97" s="4" t="n"/>
      <c r="T97" s="4" t="n"/>
      <c r="U97" s="12">
        <f>IF($A97="","",IF($T97&lt;&gt;"","Clôturée",IF($O97="",IF(TODAY()&gt;$M97,"Décision en retard","En attente de décision"),IF(OR($N97="Remboursement intégral",$N97="Remboursement partiel"),IF($S97="","Remboursement à effectuer",IF(TODAY()&gt;WORKDAY($S97,'Listes'!$G$6),"Vérifier et clôturer","Remboursement effectué")),"Ouverte"))))</f>
        <v/>
      </c>
      <c r="V97" s="5" t="n"/>
    </row>
    <row r="98">
      <c r="A98" s="4" t="n"/>
      <c r="B98" s="5" t="n"/>
      <c r="C98" s="6" t="n"/>
      <c r="D98" s="4" t="n"/>
      <c r="E98" s="4" t="n"/>
      <c r="F98" s="7">
        <f>IF($D98="","",IF(COUNTIF('Politiques'!$B$5:$B$14,"&lt;="&amp;$D98)=0,"",INDEX('Politiques'!$A$5:$A$14,COUNTIF('Politiques'!$B$5:$B$14,"&lt;="&amp;$D98))))</f>
        <v/>
      </c>
      <c r="G98" s="8">
        <f>IF($F98="","",INDEX('Politiques'!$C$5:$C$14,MATCH($F98,'Politiques'!$A$5:$A$14,0)))</f>
        <v/>
      </c>
      <c r="H98" s="8">
        <f>IF(OR($A98="",$D98=""),"",IF($F98="",$A98-$D98,$A98-IF(AND(INDEX('Politiques'!$D$5:$D$14,MATCH($F98,'Politiques'!$A$5:$A$14,0))="Date de livraison",$E98&lt;&gt;""),$E98,$D98)))</f>
        <v/>
      </c>
      <c r="I98" s="7">
        <f>IF(OR($H98="",$G98=""),"",IF($H98&lt;=$G98,"Oui","Non"))</f>
        <v/>
      </c>
      <c r="J98" s="5" t="n"/>
      <c r="K98" s="9" t="n"/>
      <c r="L98" s="10">
        <f>IF(OR($A98="",$K98=""),"",IF($I98="Non",'Listes'!$D$7,IF($K98&lt;='Listes'!$E$5,'Listes'!$D$5,IF($K98&lt;='Listes'!$E$6,'Listes'!$D$6,'Listes'!$D$7))))</f>
        <v/>
      </c>
      <c r="M98" s="11">
        <f>IF($A98="","",WORKDAY($A98,'Listes'!$G$5))</f>
        <v/>
      </c>
      <c r="N98" s="5" t="n"/>
      <c r="O98" s="4" t="n"/>
      <c r="P98" s="7">
        <f>IF(OR($M98="",$O98=""),"",IF($O98&lt;=$M98,"Oui","Non"))</f>
        <v/>
      </c>
      <c r="Q98" s="9" t="n"/>
      <c r="R98" s="5" t="n"/>
      <c r="S98" s="4" t="n"/>
      <c r="T98" s="4" t="n"/>
      <c r="U98" s="12">
        <f>IF($A98="","",IF($T98&lt;&gt;"","Clôturée",IF($O98="",IF(TODAY()&gt;$M98,"Décision en retard","En attente de décision"),IF(OR($N98="Remboursement intégral",$N98="Remboursement partiel"),IF($S98="","Remboursement à effectuer",IF(TODAY()&gt;WORKDAY($S98,'Listes'!$G$6),"Vérifier et clôturer","Remboursement effectué")),"Ouverte"))))</f>
        <v/>
      </c>
      <c r="V98" s="5" t="n"/>
    </row>
    <row r="99">
      <c r="A99" s="4" t="n"/>
      <c r="B99" s="5" t="n"/>
      <c r="C99" s="6" t="n"/>
      <c r="D99" s="4" t="n"/>
      <c r="E99" s="4" t="n"/>
      <c r="F99" s="7">
        <f>IF($D99="","",IF(COUNTIF('Politiques'!$B$5:$B$14,"&lt;="&amp;$D99)=0,"",INDEX('Politiques'!$A$5:$A$14,COUNTIF('Politiques'!$B$5:$B$14,"&lt;="&amp;$D99))))</f>
        <v/>
      </c>
      <c r="G99" s="8">
        <f>IF($F99="","",INDEX('Politiques'!$C$5:$C$14,MATCH($F99,'Politiques'!$A$5:$A$14,0)))</f>
        <v/>
      </c>
      <c r="H99" s="8">
        <f>IF(OR($A99="",$D99=""),"",IF($F99="",$A99-$D99,$A99-IF(AND(INDEX('Politiques'!$D$5:$D$14,MATCH($F99,'Politiques'!$A$5:$A$14,0))="Date de livraison",$E99&lt;&gt;""),$E99,$D99)))</f>
        <v/>
      </c>
      <c r="I99" s="7">
        <f>IF(OR($H99="",$G99=""),"",IF($H99&lt;=$G99,"Oui","Non"))</f>
        <v/>
      </c>
      <c r="J99" s="5" t="n"/>
      <c r="K99" s="9" t="n"/>
      <c r="L99" s="10">
        <f>IF(OR($A99="",$K99=""),"",IF($I99="Non",'Listes'!$D$7,IF($K99&lt;='Listes'!$E$5,'Listes'!$D$5,IF($K99&lt;='Listes'!$E$6,'Listes'!$D$6,'Listes'!$D$7))))</f>
        <v/>
      </c>
      <c r="M99" s="11">
        <f>IF($A99="","",WORKDAY($A99,'Listes'!$G$5))</f>
        <v/>
      </c>
      <c r="N99" s="5" t="n"/>
      <c r="O99" s="4" t="n"/>
      <c r="P99" s="7">
        <f>IF(OR($M99="",$O99=""),"",IF($O99&lt;=$M99,"Oui","Non"))</f>
        <v/>
      </c>
      <c r="Q99" s="9" t="n"/>
      <c r="R99" s="5" t="n"/>
      <c r="S99" s="4" t="n"/>
      <c r="T99" s="4" t="n"/>
      <c r="U99" s="12">
        <f>IF($A99="","",IF($T99&lt;&gt;"","Clôturée",IF($O99="",IF(TODAY()&gt;$M99,"Décision en retard","En attente de décision"),IF(OR($N99="Remboursement intégral",$N99="Remboursement partiel"),IF($S99="","Remboursement à effectuer",IF(TODAY()&gt;WORKDAY($S99,'Listes'!$G$6),"Vérifier et clôturer","Remboursement effectué")),"Ouverte"))))</f>
        <v/>
      </c>
      <c r="V99" s="5" t="n"/>
    </row>
    <row r="100">
      <c r="A100" s="4" t="n"/>
      <c r="B100" s="5" t="n"/>
      <c r="C100" s="6" t="n"/>
      <c r="D100" s="4" t="n"/>
      <c r="E100" s="4" t="n"/>
      <c r="F100" s="7">
        <f>IF($D100="","",IF(COUNTIF('Politiques'!$B$5:$B$14,"&lt;="&amp;$D100)=0,"",INDEX('Politiques'!$A$5:$A$14,COUNTIF('Politiques'!$B$5:$B$14,"&lt;="&amp;$D100))))</f>
        <v/>
      </c>
      <c r="G100" s="8">
        <f>IF($F100="","",INDEX('Politiques'!$C$5:$C$14,MATCH($F100,'Politiques'!$A$5:$A$14,0)))</f>
        <v/>
      </c>
      <c r="H100" s="8">
        <f>IF(OR($A100="",$D100=""),"",IF($F100="",$A100-$D100,$A100-IF(AND(INDEX('Politiques'!$D$5:$D$14,MATCH($F100,'Politiques'!$A$5:$A$14,0))="Date de livraison",$E100&lt;&gt;""),$E100,$D100)))</f>
        <v/>
      </c>
      <c r="I100" s="7">
        <f>IF(OR($H100="",$G100=""),"",IF($H100&lt;=$G100,"Oui","Non"))</f>
        <v/>
      </c>
      <c r="J100" s="5" t="n"/>
      <c r="K100" s="9" t="n"/>
      <c r="L100" s="10">
        <f>IF(OR($A100="",$K100=""),"",IF($I100="Non",'Listes'!$D$7,IF($K100&lt;='Listes'!$E$5,'Listes'!$D$5,IF($K100&lt;='Listes'!$E$6,'Listes'!$D$6,'Listes'!$D$7))))</f>
        <v/>
      </c>
      <c r="M100" s="11">
        <f>IF($A100="","",WORKDAY($A100,'Listes'!$G$5))</f>
        <v/>
      </c>
      <c r="N100" s="5" t="n"/>
      <c r="O100" s="4" t="n"/>
      <c r="P100" s="7">
        <f>IF(OR($M100="",$O100=""),"",IF($O100&lt;=$M100,"Oui","Non"))</f>
        <v/>
      </c>
      <c r="Q100" s="9" t="n"/>
      <c r="R100" s="5" t="n"/>
      <c r="S100" s="4" t="n"/>
      <c r="T100" s="4" t="n"/>
      <c r="U100" s="12">
        <f>IF($A100="","",IF($T100&lt;&gt;"","Clôturée",IF($O100="",IF(TODAY()&gt;$M100,"Décision en retard","En attente de décision"),IF(OR($N100="Remboursement intégral",$N100="Remboursement partiel"),IF($S100="","Remboursement à effectuer",IF(TODAY()&gt;WORKDAY($S100,'Listes'!$G$6),"Vérifier et clôturer","Remboursement effectué")),"Ouverte"))))</f>
        <v/>
      </c>
      <c r="V100" s="5" t="n"/>
    </row>
    <row r="101">
      <c r="A101" s="4" t="n"/>
      <c r="B101" s="5" t="n"/>
      <c r="C101" s="6" t="n"/>
      <c r="D101" s="4" t="n"/>
      <c r="E101" s="4" t="n"/>
      <c r="F101" s="7">
        <f>IF($D101="","",IF(COUNTIF('Politiques'!$B$5:$B$14,"&lt;="&amp;$D101)=0,"",INDEX('Politiques'!$A$5:$A$14,COUNTIF('Politiques'!$B$5:$B$14,"&lt;="&amp;$D101))))</f>
        <v/>
      </c>
      <c r="G101" s="8">
        <f>IF($F101="","",INDEX('Politiques'!$C$5:$C$14,MATCH($F101,'Politiques'!$A$5:$A$14,0)))</f>
        <v/>
      </c>
      <c r="H101" s="8">
        <f>IF(OR($A101="",$D101=""),"",IF($F101="",$A101-$D101,$A101-IF(AND(INDEX('Politiques'!$D$5:$D$14,MATCH($F101,'Politiques'!$A$5:$A$14,0))="Date de livraison",$E101&lt;&gt;""),$E101,$D101)))</f>
        <v/>
      </c>
      <c r="I101" s="7">
        <f>IF(OR($H101="",$G101=""),"",IF($H101&lt;=$G101,"Oui","Non"))</f>
        <v/>
      </c>
      <c r="J101" s="5" t="n"/>
      <c r="K101" s="9" t="n"/>
      <c r="L101" s="10">
        <f>IF(OR($A101="",$K101=""),"",IF($I101="Non",'Listes'!$D$7,IF($K101&lt;='Listes'!$E$5,'Listes'!$D$5,IF($K101&lt;='Listes'!$E$6,'Listes'!$D$6,'Listes'!$D$7))))</f>
        <v/>
      </c>
      <c r="M101" s="11">
        <f>IF($A101="","",WORKDAY($A101,'Listes'!$G$5))</f>
        <v/>
      </c>
      <c r="N101" s="5" t="n"/>
      <c r="O101" s="4" t="n"/>
      <c r="P101" s="7">
        <f>IF(OR($M101="",$O101=""),"",IF($O101&lt;=$M101,"Oui","Non"))</f>
        <v/>
      </c>
      <c r="Q101" s="9" t="n"/>
      <c r="R101" s="5" t="n"/>
      <c r="S101" s="4" t="n"/>
      <c r="T101" s="4" t="n"/>
      <c r="U101" s="12">
        <f>IF($A101="","",IF($T101&lt;&gt;"","Clôturée",IF($O101="",IF(TODAY()&gt;$M101,"Décision en retard","En attente de décision"),IF(OR($N101="Remboursement intégral",$N101="Remboursement partiel"),IF($S101="","Remboursement à effectuer",IF(TODAY()&gt;WORKDAY($S101,'Listes'!$G$6),"Vérifier et clôturer","Remboursement effectué")),"Ouverte"))))</f>
        <v/>
      </c>
      <c r="V101" s="5" t="n"/>
    </row>
    <row r="102">
      <c r="A102" s="4" t="n"/>
      <c r="B102" s="5" t="n"/>
      <c r="C102" s="6" t="n"/>
      <c r="D102" s="4" t="n"/>
      <c r="E102" s="4" t="n"/>
      <c r="F102" s="7">
        <f>IF($D102="","",IF(COUNTIF('Politiques'!$B$5:$B$14,"&lt;="&amp;$D102)=0,"",INDEX('Politiques'!$A$5:$A$14,COUNTIF('Politiques'!$B$5:$B$14,"&lt;="&amp;$D102))))</f>
        <v/>
      </c>
      <c r="G102" s="8">
        <f>IF($F102="","",INDEX('Politiques'!$C$5:$C$14,MATCH($F102,'Politiques'!$A$5:$A$14,0)))</f>
        <v/>
      </c>
      <c r="H102" s="8">
        <f>IF(OR($A102="",$D102=""),"",IF($F102="",$A102-$D102,$A102-IF(AND(INDEX('Politiques'!$D$5:$D$14,MATCH($F102,'Politiques'!$A$5:$A$14,0))="Date de livraison",$E102&lt;&gt;""),$E102,$D102)))</f>
        <v/>
      </c>
      <c r="I102" s="7">
        <f>IF(OR($H102="",$G102=""),"",IF($H102&lt;=$G102,"Oui","Non"))</f>
        <v/>
      </c>
      <c r="J102" s="5" t="n"/>
      <c r="K102" s="9" t="n"/>
      <c r="L102" s="10">
        <f>IF(OR($A102="",$K102=""),"",IF($I102="Non",'Listes'!$D$7,IF($K102&lt;='Listes'!$E$5,'Listes'!$D$5,IF($K102&lt;='Listes'!$E$6,'Listes'!$D$6,'Listes'!$D$7))))</f>
        <v/>
      </c>
      <c r="M102" s="11">
        <f>IF($A102="","",WORKDAY($A102,'Listes'!$G$5))</f>
        <v/>
      </c>
      <c r="N102" s="5" t="n"/>
      <c r="O102" s="4" t="n"/>
      <c r="P102" s="7">
        <f>IF(OR($M102="",$O102=""),"",IF($O102&lt;=$M102,"Oui","Non"))</f>
        <v/>
      </c>
      <c r="Q102" s="9" t="n"/>
      <c r="R102" s="5" t="n"/>
      <c r="S102" s="4" t="n"/>
      <c r="T102" s="4" t="n"/>
      <c r="U102" s="12">
        <f>IF($A102="","",IF($T102&lt;&gt;"","Clôturée",IF($O102="",IF(TODAY()&gt;$M102,"Décision en retard","En attente de décision"),IF(OR($N102="Remboursement intégral",$N102="Remboursement partiel"),IF($S102="","Remboursement à effectuer",IF(TODAY()&gt;WORKDAY($S102,'Listes'!$G$6),"Vérifier et clôturer","Remboursement effectué")),"Ouverte"))))</f>
        <v/>
      </c>
      <c r="V102" s="5" t="n"/>
    </row>
    <row r="103">
      <c r="A103" s="4" t="n"/>
      <c r="B103" s="5" t="n"/>
      <c r="C103" s="6" t="n"/>
      <c r="D103" s="4" t="n"/>
      <c r="E103" s="4" t="n"/>
      <c r="F103" s="7">
        <f>IF($D103="","",IF(COUNTIF('Politiques'!$B$5:$B$14,"&lt;="&amp;$D103)=0,"",INDEX('Politiques'!$A$5:$A$14,COUNTIF('Politiques'!$B$5:$B$14,"&lt;="&amp;$D103))))</f>
        <v/>
      </c>
      <c r="G103" s="8">
        <f>IF($F103="","",INDEX('Politiques'!$C$5:$C$14,MATCH($F103,'Politiques'!$A$5:$A$14,0)))</f>
        <v/>
      </c>
      <c r="H103" s="8">
        <f>IF(OR($A103="",$D103=""),"",IF($F103="",$A103-$D103,$A103-IF(AND(INDEX('Politiques'!$D$5:$D$14,MATCH($F103,'Politiques'!$A$5:$A$14,0))="Date de livraison",$E103&lt;&gt;""),$E103,$D103)))</f>
        <v/>
      </c>
      <c r="I103" s="7">
        <f>IF(OR($H103="",$G103=""),"",IF($H103&lt;=$G103,"Oui","Non"))</f>
        <v/>
      </c>
      <c r="J103" s="5" t="n"/>
      <c r="K103" s="9" t="n"/>
      <c r="L103" s="10">
        <f>IF(OR($A103="",$K103=""),"",IF($I103="Non",'Listes'!$D$7,IF($K103&lt;='Listes'!$E$5,'Listes'!$D$5,IF($K103&lt;='Listes'!$E$6,'Listes'!$D$6,'Listes'!$D$7))))</f>
        <v/>
      </c>
      <c r="M103" s="11">
        <f>IF($A103="","",WORKDAY($A103,'Listes'!$G$5))</f>
        <v/>
      </c>
      <c r="N103" s="5" t="n"/>
      <c r="O103" s="4" t="n"/>
      <c r="P103" s="7">
        <f>IF(OR($M103="",$O103=""),"",IF($O103&lt;=$M103,"Oui","Non"))</f>
        <v/>
      </c>
      <c r="Q103" s="9" t="n"/>
      <c r="R103" s="5" t="n"/>
      <c r="S103" s="4" t="n"/>
      <c r="T103" s="4" t="n"/>
      <c r="U103" s="12">
        <f>IF($A103="","",IF($T103&lt;&gt;"","Clôturée",IF($O103="",IF(TODAY()&gt;$M103,"Décision en retard","En attente de décision"),IF(OR($N103="Remboursement intégral",$N103="Remboursement partiel"),IF($S103="","Remboursement à effectuer",IF(TODAY()&gt;WORKDAY($S103,'Listes'!$G$6),"Vérifier et clôturer","Remboursement effectué")),"Ouverte"))))</f>
        <v/>
      </c>
      <c r="V103" s="5" t="n"/>
    </row>
    <row r="104">
      <c r="A104" s="4" t="n"/>
      <c r="B104" s="5" t="n"/>
      <c r="C104" s="6" t="n"/>
      <c r="D104" s="4" t="n"/>
      <c r="E104" s="4" t="n"/>
      <c r="F104" s="7">
        <f>IF($D104="","",IF(COUNTIF('Politiques'!$B$5:$B$14,"&lt;="&amp;$D104)=0,"",INDEX('Politiques'!$A$5:$A$14,COUNTIF('Politiques'!$B$5:$B$14,"&lt;="&amp;$D104))))</f>
        <v/>
      </c>
      <c r="G104" s="8">
        <f>IF($F104="","",INDEX('Politiques'!$C$5:$C$14,MATCH($F104,'Politiques'!$A$5:$A$14,0)))</f>
        <v/>
      </c>
      <c r="H104" s="8">
        <f>IF(OR($A104="",$D104=""),"",IF($F104="",$A104-$D104,$A104-IF(AND(INDEX('Politiques'!$D$5:$D$14,MATCH($F104,'Politiques'!$A$5:$A$14,0))="Date de livraison",$E104&lt;&gt;""),$E104,$D104)))</f>
        <v/>
      </c>
      <c r="I104" s="7">
        <f>IF(OR($H104="",$G104=""),"",IF($H104&lt;=$G104,"Oui","Non"))</f>
        <v/>
      </c>
      <c r="J104" s="5" t="n"/>
      <c r="K104" s="9" t="n"/>
      <c r="L104" s="10">
        <f>IF(OR($A104="",$K104=""),"",IF($I104="Non",'Listes'!$D$7,IF($K104&lt;='Listes'!$E$5,'Listes'!$D$5,IF($K104&lt;='Listes'!$E$6,'Listes'!$D$6,'Listes'!$D$7))))</f>
        <v/>
      </c>
      <c r="M104" s="11">
        <f>IF($A104="","",WORKDAY($A104,'Listes'!$G$5))</f>
        <v/>
      </c>
      <c r="N104" s="5" t="n"/>
      <c r="O104" s="4" t="n"/>
      <c r="P104" s="7">
        <f>IF(OR($M104="",$O104=""),"",IF($O104&lt;=$M104,"Oui","Non"))</f>
        <v/>
      </c>
      <c r="Q104" s="9" t="n"/>
      <c r="R104" s="5" t="n"/>
      <c r="S104" s="4" t="n"/>
      <c r="T104" s="4" t="n"/>
      <c r="U104" s="12">
        <f>IF($A104="","",IF($T104&lt;&gt;"","Clôturée",IF($O104="",IF(TODAY()&gt;$M104,"Décision en retard","En attente de décision"),IF(OR($N104="Remboursement intégral",$N104="Remboursement partiel"),IF($S104="","Remboursement à effectuer",IF(TODAY()&gt;WORKDAY($S104,'Listes'!$G$6),"Vérifier et clôturer","Remboursement effectué")),"Ouverte"))))</f>
        <v/>
      </c>
      <c r="V104" s="5" t="n"/>
    </row>
    <row r="105">
      <c r="A105" s="4" t="n"/>
      <c r="B105" s="5" t="n"/>
      <c r="C105" s="6" t="n"/>
      <c r="D105" s="4" t="n"/>
      <c r="E105" s="4" t="n"/>
      <c r="F105" s="7">
        <f>IF($D105="","",IF(COUNTIF('Politiques'!$B$5:$B$14,"&lt;="&amp;$D105)=0,"",INDEX('Politiques'!$A$5:$A$14,COUNTIF('Politiques'!$B$5:$B$14,"&lt;="&amp;$D105))))</f>
        <v/>
      </c>
      <c r="G105" s="8">
        <f>IF($F105="","",INDEX('Politiques'!$C$5:$C$14,MATCH($F105,'Politiques'!$A$5:$A$14,0)))</f>
        <v/>
      </c>
      <c r="H105" s="8">
        <f>IF(OR($A105="",$D105=""),"",IF($F105="",$A105-$D105,$A105-IF(AND(INDEX('Politiques'!$D$5:$D$14,MATCH($F105,'Politiques'!$A$5:$A$14,0))="Date de livraison",$E105&lt;&gt;""),$E105,$D105)))</f>
        <v/>
      </c>
      <c r="I105" s="7">
        <f>IF(OR($H105="",$G105=""),"",IF($H105&lt;=$G105,"Oui","Non"))</f>
        <v/>
      </c>
      <c r="J105" s="5" t="n"/>
      <c r="K105" s="9" t="n"/>
      <c r="L105" s="10">
        <f>IF(OR($A105="",$K105=""),"",IF($I105="Non",'Listes'!$D$7,IF($K105&lt;='Listes'!$E$5,'Listes'!$D$5,IF($K105&lt;='Listes'!$E$6,'Listes'!$D$6,'Listes'!$D$7))))</f>
        <v/>
      </c>
      <c r="M105" s="11">
        <f>IF($A105="","",WORKDAY($A105,'Listes'!$G$5))</f>
        <v/>
      </c>
      <c r="N105" s="5" t="n"/>
      <c r="O105" s="4" t="n"/>
      <c r="P105" s="7">
        <f>IF(OR($M105="",$O105=""),"",IF($O105&lt;=$M105,"Oui","Non"))</f>
        <v/>
      </c>
      <c r="Q105" s="9" t="n"/>
      <c r="R105" s="5" t="n"/>
      <c r="S105" s="4" t="n"/>
      <c r="T105" s="4" t="n"/>
      <c r="U105" s="12">
        <f>IF($A105="","",IF($T105&lt;&gt;"","Clôturée",IF($O105="",IF(TODAY()&gt;$M105,"Décision en retard","En attente de décision"),IF(OR($N105="Remboursement intégral",$N105="Remboursement partiel"),IF($S105="","Remboursement à effectuer",IF(TODAY()&gt;WORKDAY($S105,'Listes'!$G$6),"Vérifier et clôturer","Remboursement effectué")),"Ouverte"))))</f>
        <v/>
      </c>
      <c r="V105" s="5" t="n"/>
    </row>
    <row r="106">
      <c r="A106" s="4" t="n"/>
      <c r="B106" s="5" t="n"/>
      <c r="C106" s="6" t="n"/>
      <c r="D106" s="4" t="n"/>
      <c r="E106" s="4" t="n"/>
      <c r="F106" s="7">
        <f>IF($D106="","",IF(COUNTIF('Politiques'!$B$5:$B$14,"&lt;="&amp;$D106)=0,"",INDEX('Politiques'!$A$5:$A$14,COUNTIF('Politiques'!$B$5:$B$14,"&lt;="&amp;$D106))))</f>
        <v/>
      </c>
      <c r="G106" s="8">
        <f>IF($F106="","",INDEX('Politiques'!$C$5:$C$14,MATCH($F106,'Politiques'!$A$5:$A$14,0)))</f>
        <v/>
      </c>
      <c r="H106" s="8">
        <f>IF(OR($A106="",$D106=""),"",IF($F106="",$A106-$D106,$A106-IF(AND(INDEX('Politiques'!$D$5:$D$14,MATCH($F106,'Politiques'!$A$5:$A$14,0))="Date de livraison",$E106&lt;&gt;""),$E106,$D106)))</f>
        <v/>
      </c>
      <c r="I106" s="7">
        <f>IF(OR($H106="",$G106=""),"",IF($H106&lt;=$G106,"Oui","Non"))</f>
        <v/>
      </c>
      <c r="J106" s="5" t="n"/>
      <c r="K106" s="9" t="n"/>
      <c r="L106" s="10">
        <f>IF(OR($A106="",$K106=""),"",IF($I106="Non",'Listes'!$D$7,IF($K106&lt;='Listes'!$E$5,'Listes'!$D$5,IF($K106&lt;='Listes'!$E$6,'Listes'!$D$6,'Listes'!$D$7))))</f>
        <v/>
      </c>
      <c r="M106" s="11">
        <f>IF($A106="","",WORKDAY($A106,'Listes'!$G$5))</f>
        <v/>
      </c>
      <c r="N106" s="5" t="n"/>
      <c r="O106" s="4" t="n"/>
      <c r="P106" s="7">
        <f>IF(OR($M106="",$O106=""),"",IF($O106&lt;=$M106,"Oui","Non"))</f>
        <v/>
      </c>
      <c r="Q106" s="9" t="n"/>
      <c r="R106" s="5" t="n"/>
      <c r="S106" s="4" t="n"/>
      <c r="T106" s="4" t="n"/>
      <c r="U106" s="12">
        <f>IF($A106="","",IF($T106&lt;&gt;"","Clôturée",IF($O106="",IF(TODAY()&gt;$M106,"Décision en retard","En attente de décision"),IF(OR($N106="Remboursement intégral",$N106="Remboursement partiel"),IF($S106="","Remboursement à effectuer",IF(TODAY()&gt;WORKDAY($S106,'Listes'!$G$6),"Vérifier et clôturer","Remboursement effectué")),"Ouverte"))))</f>
        <v/>
      </c>
      <c r="V106" s="5" t="n"/>
    </row>
    <row r="107">
      <c r="A107" s="4" t="n"/>
      <c r="B107" s="5" t="n"/>
      <c r="C107" s="6" t="n"/>
      <c r="D107" s="4" t="n"/>
      <c r="E107" s="4" t="n"/>
      <c r="F107" s="7">
        <f>IF($D107="","",IF(COUNTIF('Politiques'!$B$5:$B$14,"&lt;="&amp;$D107)=0,"",INDEX('Politiques'!$A$5:$A$14,COUNTIF('Politiques'!$B$5:$B$14,"&lt;="&amp;$D107))))</f>
        <v/>
      </c>
      <c r="G107" s="8">
        <f>IF($F107="","",INDEX('Politiques'!$C$5:$C$14,MATCH($F107,'Politiques'!$A$5:$A$14,0)))</f>
        <v/>
      </c>
      <c r="H107" s="8">
        <f>IF(OR($A107="",$D107=""),"",IF($F107="",$A107-$D107,$A107-IF(AND(INDEX('Politiques'!$D$5:$D$14,MATCH($F107,'Politiques'!$A$5:$A$14,0))="Date de livraison",$E107&lt;&gt;""),$E107,$D107)))</f>
        <v/>
      </c>
      <c r="I107" s="7">
        <f>IF(OR($H107="",$G107=""),"",IF($H107&lt;=$G107,"Oui","Non"))</f>
        <v/>
      </c>
      <c r="J107" s="5" t="n"/>
      <c r="K107" s="9" t="n"/>
      <c r="L107" s="10">
        <f>IF(OR($A107="",$K107=""),"",IF($I107="Non",'Listes'!$D$7,IF($K107&lt;='Listes'!$E$5,'Listes'!$D$5,IF($K107&lt;='Listes'!$E$6,'Listes'!$D$6,'Listes'!$D$7))))</f>
        <v/>
      </c>
      <c r="M107" s="11">
        <f>IF($A107="","",WORKDAY($A107,'Listes'!$G$5))</f>
        <v/>
      </c>
      <c r="N107" s="5" t="n"/>
      <c r="O107" s="4" t="n"/>
      <c r="P107" s="7">
        <f>IF(OR($M107="",$O107=""),"",IF($O107&lt;=$M107,"Oui","Non"))</f>
        <v/>
      </c>
      <c r="Q107" s="9" t="n"/>
      <c r="R107" s="5" t="n"/>
      <c r="S107" s="4" t="n"/>
      <c r="T107" s="4" t="n"/>
      <c r="U107" s="12">
        <f>IF($A107="","",IF($T107&lt;&gt;"","Clôturée",IF($O107="",IF(TODAY()&gt;$M107,"Décision en retard","En attente de décision"),IF(OR($N107="Remboursement intégral",$N107="Remboursement partiel"),IF($S107="","Remboursement à effectuer",IF(TODAY()&gt;WORKDAY($S107,'Listes'!$G$6),"Vérifier et clôturer","Remboursement effectué")),"Ouverte"))))</f>
        <v/>
      </c>
      <c r="V107" s="5" t="n"/>
    </row>
    <row r="108">
      <c r="A108" s="4" t="n"/>
      <c r="B108" s="5" t="n"/>
      <c r="C108" s="6" t="n"/>
      <c r="D108" s="4" t="n"/>
      <c r="E108" s="4" t="n"/>
      <c r="F108" s="7">
        <f>IF($D108="","",IF(COUNTIF('Politiques'!$B$5:$B$14,"&lt;="&amp;$D108)=0,"",INDEX('Politiques'!$A$5:$A$14,COUNTIF('Politiques'!$B$5:$B$14,"&lt;="&amp;$D108))))</f>
        <v/>
      </c>
      <c r="G108" s="8">
        <f>IF($F108="","",INDEX('Politiques'!$C$5:$C$14,MATCH($F108,'Politiques'!$A$5:$A$14,0)))</f>
        <v/>
      </c>
      <c r="H108" s="8">
        <f>IF(OR($A108="",$D108=""),"",IF($F108="",$A108-$D108,$A108-IF(AND(INDEX('Politiques'!$D$5:$D$14,MATCH($F108,'Politiques'!$A$5:$A$14,0))="Date de livraison",$E108&lt;&gt;""),$E108,$D108)))</f>
        <v/>
      </c>
      <c r="I108" s="7">
        <f>IF(OR($H108="",$G108=""),"",IF($H108&lt;=$G108,"Oui","Non"))</f>
        <v/>
      </c>
      <c r="J108" s="5" t="n"/>
      <c r="K108" s="9" t="n"/>
      <c r="L108" s="10">
        <f>IF(OR($A108="",$K108=""),"",IF($I108="Non",'Listes'!$D$7,IF($K108&lt;='Listes'!$E$5,'Listes'!$D$5,IF($K108&lt;='Listes'!$E$6,'Listes'!$D$6,'Listes'!$D$7))))</f>
        <v/>
      </c>
      <c r="M108" s="11">
        <f>IF($A108="","",WORKDAY($A108,'Listes'!$G$5))</f>
        <v/>
      </c>
      <c r="N108" s="5" t="n"/>
      <c r="O108" s="4" t="n"/>
      <c r="P108" s="7">
        <f>IF(OR($M108="",$O108=""),"",IF($O108&lt;=$M108,"Oui","Non"))</f>
        <v/>
      </c>
      <c r="Q108" s="9" t="n"/>
      <c r="R108" s="5" t="n"/>
      <c r="S108" s="4" t="n"/>
      <c r="T108" s="4" t="n"/>
      <c r="U108" s="12">
        <f>IF($A108="","",IF($T108&lt;&gt;"","Clôturée",IF($O108="",IF(TODAY()&gt;$M108,"Décision en retard","En attente de décision"),IF(OR($N108="Remboursement intégral",$N108="Remboursement partiel"),IF($S108="","Remboursement à effectuer",IF(TODAY()&gt;WORKDAY($S108,'Listes'!$G$6),"Vérifier et clôturer","Remboursement effectué")),"Ouverte"))))</f>
        <v/>
      </c>
      <c r="V108" s="5" t="n"/>
    </row>
    <row r="109">
      <c r="A109" s="4" t="n"/>
      <c r="B109" s="5" t="n"/>
      <c r="C109" s="6" t="n"/>
      <c r="D109" s="4" t="n"/>
      <c r="E109" s="4" t="n"/>
      <c r="F109" s="7">
        <f>IF($D109="","",IF(COUNTIF('Politiques'!$B$5:$B$14,"&lt;="&amp;$D109)=0,"",INDEX('Politiques'!$A$5:$A$14,COUNTIF('Politiques'!$B$5:$B$14,"&lt;="&amp;$D109))))</f>
        <v/>
      </c>
      <c r="G109" s="8">
        <f>IF($F109="","",INDEX('Politiques'!$C$5:$C$14,MATCH($F109,'Politiques'!$A$5:$A$14,0)))</f>
        <v/>
      </c>
      <c r="H109" s="8">
        <f>IF(OR($A109="",$D109=""),"",IF($F109="",$A109-$D109,$A109-IF(AND(INDEX('Politiques'!$D$5:$D$14,MATCH($F109,'Politiques'!$A$5:$A$14,0))="Date de livraison",$E109&lt;&gt;""),$E109,$D109)))</f>
        <v/>
      </c>
      <c r="I109" s="7">
        <f>IF(OR($H109="",$G109=""),"",IF($H109&lt;=$G109,"Oui","Non"))</f>
        <v/>
      </c>
      <c r="J109" s="5" t="n"/>
      <c r="K109" s="9" t="n"/>
      <c r="L109" s="10">
        <f>IF(OR($A109="",$K109=""),"",IF($I109="Non",'Listes'!$D$7,IF($K109&lt;='Listes'!$E$5,'Listes'!$D$5,IF($K109&lt;='Listes'!$E$6,'Listes'!$D$6,'Listes'!$D$7))))</f>
        <v/>
      </c>
      <c r="M109" s="11">
        <f>IF($A109="","",WORKDAY($A109,'Listes'!$G$5))</f>
        <v/>
      </c>
      <c r="N109" s="5" t="n"/>
      <c r="O109" s="4" t="n"/>
      <c r="P109" s="7">
        <f>IF(OR($M109="",$O109=""),"",IF($O109&lt;=$M109,"Oui","Non"))</f>
        <v/>
      </c>
      <c r="Q109" s="9" t="n"/>
      <c r="R109" s="5" t="n"/>
      <c r="S109" s="4" t="n"/>
      <c r="T109" s="4" t="n"/>
      <c r="U109" s="12">
        <f>IF($A109="","",IF($T109&lt;&gt;"","Clôturée",IF($O109="",IF(TODAY()&gt;$M109,"Décision en retard","En attente de décision"),IF(OR($N109="Remboursement intégral",$N109="Remboursement partiel"),IF($S109="","Remboursement à effectuer",IF(TODAY()&gt;WORKDAY($S109,'Listes'!$G$6),"Vérifier et clôturer","Remboursement effectué")),"Ouverte"))))</f>
        <v/>
      </c>
      <c r="V109" s="5" t="n"/>
    </row>
    <row r="110">
      <c r="A110" s="4" t="n"/>
      <c r="B110" s="5" t="n"/>
      <c r="C110" s="6" t="n"/>
      <c r="D110" s="4" t="n"/>
      <c r="E110" s="4" t="n"/>
      <c r="F110" s="7">
        <f>IF($D110="","",IF(COUNTIF('Politiques'!$B$5:$B$14,"&lt;="&amp;$D110)=0,"",INDEX('Politiques'!$A$5:$A$14,COUNTIF('Politiques'!$B$5:$B$14,"&lt;="&amp;$D110))))</f>
        <v/>
      </c>
      <c r="G110" s="8">
        <f>IF($F110="","",INDEX('Politiques'!$C$5:$C$14,MATCH($F110,'Politiques'!$A$5:$A$14,0)))</f>
        <v/>
      </c>
      <c r="H110" s="8">
        <f>IF(OR($A110="",$D110=""),"",IF($F110="",$A110-$D110,$A110-IF(AND(INDEX('Politiques'!$D$5:$D$14,MATCH($F110,'Politiques'!$A$5:$A$14,0))="Date de livraison",$E110&lt;&gt;""),$E110,$D110)))</f>
        <v/>
      </c>
      <c r="I110" s="7">
        <f>IF(OR($H110="",$G110=""),"",IF($H110&lt;=$G110,"Oui","Non"))</f>
        <v/>
      </c>
      <c r="J110" s="5" t="n"/>
      <c r="K110" s="9" t="n"/>
      <c r="L110" s="10">
        <f>IF(OR($A110="",$K110=""),"",IF($I110="Non",'Listes'!$D$7,IF($K110&lt;='Listes'!$E$5,'Listes'!$D$5,IF($K110&lt;='Listes'!$E$6,'Listes'!$D$6,'Listes'!$D$7))))</f>
        <v/>
      </c>
      <c r="M110" s="11">
        <f>IF($A110="","",WORKDAY($A110,'Listes'!$G$5))</f>
        <v/>
      </c>
      <c r="N110" s="5" t="n"/>
      <c r="O110" s="4" t="n"/>
      <c r="P110" s="7">
        <f>IF(OR($M110="",$O110=""),"",IF($O110&lt;=$M110,"Oui","Non"))</f>
        <v/>
      </c>
      <c r="Q110" s="9" t="n"/>
      <c r="R110" s="5" t="n"/>
      <c r="S110" s="4" t="n"/>
      <c r="T110" s="4" t="n"/>
      <c r="U110" s="12">
        <f>IF($A110="","",IF($T110&lt;&gt;"","Clôturée",IF($O110="",IF(TODAY()&gt;$M110,"Décision en retard","En attente de décision"),IF(OR($N110="Remboursement intégral",$N110="Remboursement partiel"),IF($S110="","Remboursement à effectuer",IF(TODAY()&gt;WORKDAY($S110,'Listes'!$G$6),"Vérifier et clôturer","Remboursement effectué")),"Ouverte"))))</f>
        <v/>
      </c>
      <c r="V110" s="5" t="n"/>
    </row>
    <row r="111">
      <c r="A111" s="4" t="n"/>
      <c r="B111" s="5" t="n"/>
      <c r="C111" s="6" t="n"/>
      <c r="D111" s="4" t="n"/>
      <c r="E111" s="4" t="n"/>
      <c r="F111" s="7">
        <f>IF($D111="","",IF(COUNTIF('Politiques'!$B$5:$B$14,"&lt;="&amp;$D111)=0,"",INDEX('Politiques'!$A$5:$A$14,COUNTIF('Politiques'!$B$5:$B$14,"&lt;="&amp;$D111))))</f>
        <v/>
      </c>
      <c r="G111" s="8">
        <f>IF($F111="","",INDEX('Politiques'!$C$5:$C$14,MATCH($F111,'Politiques'!$A$5:$A$14,0)))</f>
        <v/>
      </c>
      <c r="H111" s="8">
        <f>IF(OR($A111="",$D111=""),"",IF($F111="",$A111-$D111,$A111-IF(AND(INDEX('Politiques'!$D$5:$D$14,MATCH($F111,'Politiques'!$A$5:$A$14,0))="Date de livraison",$E111&lt;&gt;""),$E111,$D111)))</f>
        <v/>
      </c>
      <c r="I111" s="7">
        <f>IF(OR($H111="",$G111=""),"",IF($H111&lt;=$G111,"Oui","Non"))</f>
        <v/>
      </c>
      <c r="J111" s="5" t="n"/>
      <c r="K111" s="9" t="n"/>
      <c r="L111" s="10">
        <f>IF(OR($A111="",$K111=""),"",IF($I111="Non",'Listes'!$D$7,IF($K111&lt;='Listes'!$E$5,'Listes'!$D$5,IF($K111&lt;='Listes'!$E$6,'Listes'!$D$6,'Listes'!$D$7))))</f>
        <v/>
      </c>
      <c r="M111" s="11">
        <f>IF($A111="","",WORKDAY($A111,'Listes'!$G$5))</f>
        <v/>
      </c>
      <c r="N111" s="5" t="n"/>
      <c r="O111" s="4" t="n"/>
      <c r="P111" s="7">
        <f>IF(OR($M111="",$O111=""),"",IF($O111&lt;=$M111,"Oui","Non"))</f>
        <v/>
      </c>
      <c r="Q111" s="9" t="n"/>
      <c r="R111" s="5" t="n"/>
      <c r="S111" s="4" t="n"/>
      <c r="T111" s="4" t="n"/>
      <c r="U111" s="12">
        <f>IF($A111="","",IF($T111&lt;&gt;"","Clôturée",IF($O111="",IF(TODAY()&gt;$M111,"Décision en retard","En attente de décision"),IF(OR($N111="Remboursement intégral",$N111="Remboursement partiel"),IF($S111="","Remboursement à effectuer",IF(TODAY()&gt;WORKDAY($S111,'Listes'!$G$6),"Vérifier et clôturer","Remboursement effectué")),"Ouverte"))))</f>
        <v/>
      </c>
      <c r="V111" s="5" t="n"/>
    </row>
    <row r="112">
      <c r="A112" s="4" t="n"/>
      <c r="B112" s="5" t="n"/>
      <c r="C112" s="6" t="n"/>
      <c r="D112" s="4" t="n"/>
      <c r="E112" s="4" t="n"/>
      <c r="F112" s="7">
        <f>IF($D112="","",IF(COUNTIF('Politiques'!$B$5:$B$14,"&lt;="&amp;$D112)=0,"",INDEX('Politiques'!$A$5:$A$14,COUNTIF('Politiques'!$B$5:$B$14,"&lt;="&amp;$D112))))</f>
        <v/>
      </c>
      <c r="G112" s="8">
        <f>IF($F112="","",INDEX('Politiques'!$C$5:$C$14,MATCH($F112,'Politiques'!$A$5:$A$14,0)))</f>
        <v/>
      </c>
      <c r="H112" s="8">
        <f>IF(OR($A112="",$D112=""),"",IF($F112="",$A112-$D112,$A112-IF(AND(INDEX('Politiques'!$D$5:$D$14,MATCH($F112,'Politiques'!$A$5:$A$14,0))="Date de livraison",$E112&lt;&gt;""),$E112,$D112)))</f>
        <v/>
      </c>
      <c r="I112" s="7">
        <f>IF(OR($H112="",$G112=""),"",IF($H112&lt;=$G112,"Oui","Non"))</f>
        <v/>
      </c>
      <c r="J112" s="5" t="n"/>
      <c r="K112" s="9" t="n"/>
      <c r="L112" s="10">
        <f>IF(OR($A112="",$K112=""),"",IF($I112="Non",'Listes'!$D$7,IF($K112&lt;='Listes'!$E$5,'Listes'!$D$5,IF($K112&lt;='Listes'!$E$6,'Listes'!$D$6,'Listes'!$D$7))))</f>
        <v/>
      </c>
      <c r="M112" s="11">
        <f>IF($A112="","",WORKDAY($A112,'Listes'!$G$5))</f>
        <v/>
      </c>
      <c r="N112" s="5" t="n"/>
      <c r="O112" s="4" t="n"/>
      <c r="P112" s="7">
        <f>IF(OR($M112="",$O112=""),"",IF($O112&lt;=$M112,"Oui","Non"))</f>
        <v/>
      </c>
      <c r="Q112" s="9" t="n"/>
      <c r="R112" s="5" t="n"/>
      <c r="S112" s="4" t="n"/>
      <c r="T112" s="4" t="n"/>
      <c r="U112" s="12">
        <f>IF($A112="","",IF($T112&lt;&gt;"","Clôturée",IF($O112="",IF(TODAY()&gt;$M112,"Décision en retard","En attente de décision"),IF(OR($N112="Remboursement intégral",$N112="Remboursement partiel"),IF($S112="","Remboursement à effectuer",IF(TODAY()&gt;WORKDAY($S112,'Listes'!$G$6),"Vérifier et clôturer","Remboursement effectué")),"Ouverte"))))</f>
        <v/>
      </c>
      <c r="V112" s="5" t="n"/>
    </row>
    <row r="113">
      <c r="A113" s="4" t="n"/>
      <c r="B113" s="5" t="n"/>
      <c r="C113" s="6" t="n"/>
      <c r="D113" s="4" t="n"/>
      <c r="E113" s="4" t="n"/>
      <c r="F113" s="7">
        <f>IF($D113="","",IF(COUNTIF('Politiques'!$B$5:$B$14,"&lt;="&amp;$D113)=0,"",INDEX('Politiques'!$A$5:$A$14,COUNTIF('Politiques'!$B$5:$B$14,"&lt;="&amp;$D113))))</f>
        <v/>
      </c>
      <c r="G113" s="8">
        <f>IF($F113="","",INDEX('Politiques'!$C$5:$C$14,MATCH($F113,'Politiques'!$A$5:$A$14,0)))</f>
        <v/>
      </c>
      <c r="H113" s="8">
        <f>IF(OR($A113="",$D113=""),"",IF($F113="",$A113-$D113,$A113-IF(AND(INDEX('Politiques'!$D$5:$D$14,MATCH($F113,'Politiques'!$A$5:$A$14,0))="Date de livraison",$E113&lt;&gt;""),$E113,$D113)))</f>
        <v/>
      </c>
      <c r="I113" s="7">
        <f>IF(OR($H113="",$G113=""),"",IF($H113&lt;=$G113,"Oui","Non"))</f>
        <v/>
      </c>
      <c r="J113" s="5" t="n"/>
      <c r="K113" s="9" t="n"/>
      <c r="L113" s="10">
        <f>IF(OR($A113="",$K113=""),"",IF($I113="Non",'Listes'!$D$7,IF($K113&lt;='Listes'!$E$5,'Listes'!$D$5,IF($K113&lt;='Listes'!$E$6,'Listes'!$D$6,'Listes'!$D$7))))</f>
        <v/>
      </c>
      <c r="M113" s="11">
        <f>IF($A113="","",WORKDAY($A113,'Listes'!$G$5))</f>
        <v/>
      </c>
      <c r="N113" s="5" t="n"/>
      <c r="O113" s="4" t="n"/>
      <c r="P113" s="7">
        <f>IF(OR($M113="",$O113=""),"",IF($O113&lt;=$M113,"Oui","Non"))</f>
        <v/>
      </c>
      <c r="Q113" s="9" t="n"/>
      <c r="R113" s="5" t="n"/>
      <c r="S113" s="4" t="n"/>
      <c r="T113" s="4" t="n"/>
      <c r="U113" s="12">
        <f>IF($A113="","",IF($T113&lt;&gt;"","Clôturée",IF($O113="",IF(TODAY()&gt;$M113,"Décision en retard","En attente de décision"),IF(OR($N113="Remboursement intégral",$N113="Remboursement partiel"),IF($S113="","Remboursement à effectuer",IF(TODAY()&gt;WORKDAY($S113,'Listes'!$G$6),"Vérifier et clôturer","Remboursement effectué")),"Ouverte"))))</f>
        <v/>
      </c>
      <c r="V113" s="5" t="n"/>
    </row>
    <row r="114">
      <c r="A114" s="4" t="n"/>
      <c r="B114" s="5" t="n"/>
      <c r="C114" s="6" t="n"/>
      <c r="D114" s="4" t="n"/>
      <c r="E114" s="4" t="n"/>
      <c r="F114" s="7">
        <f>IF($D114="","",IF(COUNTIF('Politiques'!$B$5:$B$14,"&lt;="&amp;$D114)=0,"",INDEX('Politiques'!$A$5:$A$14,COUNTIF('Politiques'!$B$5:$B$14,"&lt;="&amp;$D114))))</f>
        <v/>
      </c>
      <c r="G114" s="8">
        <f>IF($F114="","",INDEX('Politiques'!$C$5:$C$14,MATCH($F114,'Politiques'!$A$5:$A$14,0)))</f>
        <v/>
      </c>
      <c r="H114" s="8">
        <f>IF(OR($A114="",$D114=""),"",IF($F114="",$A114-$D114,$A114-IF(AND(INDEX('Politiques'!$D$5:$D$14,MATCH($F114,'Politiques'!$A$5:$A$14,0))="Date de livraison",$E114&lt;&gt;""),$E114,$D114)))</f>
        <v/>
      </c>
      <c r="I114" s="7">
        <f>IF(OR($H114="",$G114=""),"",IF($H114&lt;=$G114,"Oui","Non"))</f>
        <v/>
      </c>
      <c r="J114" s="5" t="n"/>
      <c r="K114" s="9" t="n"/>
      <c r="L114" s="10">
        <f>IF(OR($A114="",$K114=""),"",IF($I114="Non",'Listes'!$D$7,IF($K114&lt;='Listes'!$E$5,'Listes'!$D$5,IF($K114&lt;='Listes'!$E$6,'Listes'!$D$6,'Listes'!$D$7))))</f>
        <v/>
      </c>
      <c r="M114" s="11">
        <f>IF($A114="","",WORKDAY($A114,'Listes'!$G$5))</f>
        <v/>
      </c>
      <c r="N114" s="5" t="n"/>
      <c r="O114" s="4" t="n"/>
      <c r="P114" s="7">
        <f>IF(OR($M114="",$O114=""),"",IF($O114&lt;=$M114,"Oui","Non"))</f>
        <v/>
      </c>
      <c r="Q114" s="9" t="n"/>
      <c r="R114" s="5" t="n"/>
      <c r="S114" s="4" t="n"/>
      <c r="T114" s="4" t="n"/>
      <c r="U114" s="12">
        <f>IF($A114="","",IF($T114&lt;&gt;"","Clôturée",IF($O114="",IF(TODAY()&gt;$M114,"Décision en retard","En attente de décision"),IF(OR($N114="Remboursement intégral",$N114="Remboursement partiel"),IF($S114="","Remboursement à effectuer",IF(TODAY()&gt;WORKDAY($S114,'Listes'!$G$6),"Vérifier et clôturer","Remboursement effectué")),"Ouverte"))))</f>
        <v/>
      </c>
      <c r="V114" s="5" t="n"/>
    </row>
    <row r="115">
      <c r="A115" s="4" t="n"/>
      <c r="B115" s="5" t="n"/>
      <c r="C115" s="6" t="n"/>
      <c r="D115" s="4" t="n"/>
      <c r="E115" s="4" t="n"/>
      <c r="F115" s="7">
        <f>IF($D115="","",IF(COUNTIF('Politiques'!$B$5:$B$14,"&lt;="&amp;$D115)=0,"",INDEX('Politiques'!$A$5:$A$14,COUNTIF('Politiques'!$B$5:$B$14,"&lt;="&amp;$D115))))</f>
        <v/>
      </c>
      <c r="G115" s="8">
        <f>IF($F115="","",INDEX('Politiques'!$C$5:$C$14,MATCH($F115,'Politiques'!$A$5:$A$14,0)))</f>
        <v/>
      </c>
      <c r="H115" s="8">
        <f>IF(OR($A115="",$D115=""),"",IF($F115="",$A115-$D115,$A115-IF(AND(INDEX('Politiques'!$D$5:$D$14,MATCH($F115,'Politiques'!$A$5:$A$14,0))="Date de livraison",$E115&lt;&gt;""),$E115,$D115)))</f>
        <v/>
      </c>
      <c r="I115" s="7">
        <f>IF(OR($H115="",$G115=""),"",IF($H115&lt;=$G115,"Oui","Non"))</f>
        <v/>
      </c>
      <c r="J115" s="5" t="n"/>
      <c r="K115" s="9" t="n"/>
      <c r="L115" s="10">
        <f>IF(OR($A115="",$K115=""),"",IF($I115="Non",'Listes'!$D$7,IF($K115&lt;='Listes'!$E$5,'Listes'!$D$5,IF($K115&lt;='Listes'!$E$6,'Listes'!$D$6,'Listes'!$D$7))))</f>
        <v/>
      </c>
      <c r="M115" s="11">
        <f>IF($A115="","",WORKDAY($A115,'Listes'!$G$5))</f>
        <v/>
      </c>
      <c r="N115" s="5" t="n"/>
      <c r="O115" s="4" t="n"/>
      <c r="P115" s="7">
        <f>IF(OR($M115="",$O115=""),"",IF($O115&lt;=$M115,"Oui","Non"))</f>
        <v/>
      </c>
      <c r="Q115" s="9" t="n"/>
      <c r="R115" s="5" t="n"/>
      <c r="S115" s="4" t="n"/>
      <c r="T115" s="4" t="n"/>
      <c r="U115" s="12">
        <f>IF($A115="","",IF($T115&lt;&gt;"","Clôturée",IF($O115="",IF(TODAY()&gt;$M115,"Décision en retard","En attente de décision"),IF(OR($N115="Remboursement intégral",$N115="Remboursement partiel"),IF($S115="","Remboursement à effectuer",IF(TODAY()&gt;WORKDAY($S115,'Listes'!$G$6),"Vérifier et clôturer","Remboursement effectué")),"Ouverte"))))</f>
        <v/>
      </c>
      <c r="V115" s="5" t="n"/>
    </row>
    <row r="116">
      <c r="A116" s="4" t="n"/>
      <c r="B116" s="5" t="n"/>
      <c r="C116" s="6" t="n"/>
      <c r="D116" s="4" t="n"/>
      <c r="E116" s="4" t="n"/>
      <c r="F116" s="7">
        <f>IF($D116="","",IF(COUNTIF('Politiques'!$B$5:$B$14,"&lt;="&amp;$D116)=0,"",INDEX('Politiques'!$A$5:$A$14,COUNTIF('Politiques'!$B$5:$B$14,"&lt;="&amp;$D116))))</f>
        <v/>
      </c>
      <c r="G116" s="8">
        <f>IF($F116="","",INDEX('Politiques'!$C$5:$C$14,MATCH($F116,'Politiques'!$A$5:$A$14,0)))</f>
        <v/>
      </c>
      <c r="H116" s="8">
        <f>IF(OR($A116="",$D116=""),"",IF($F116="",$A116-$D116,$A116-IF(AND(INDEX('Politiques'!$D$5:$D$14,MATCH($F116,'Politiques'!$A$5:$A$14,0))="Date de livraison",$E116&lt;&gt;""),$E116,$D116)))</f>
        <v/>
      </c>
      <c r="I116" s="7">
        <f>IF(OR($H116="",$G116=""),"",IF($H116&lt;=$G116,"Oui","Non"))</f>
        <v/>
      </c>
      <c r="J116" s="5" t="n"/>
      <c r="K116" s="9" t="n"/>
      <c r="L116" s="10">
        <f>IF(OR($A116="",$K116=""),"",IF($I116="Non",'Listes'!$D$7,IF($K116&lt;='Listes'!$E$5,'Listes'!$D$5,IF($K116&lt;='Listes'!$E$6,'Listes'!$D$6,'Listes'!$D$7))))</f>
        <v/>
      </c>
      <c r="M116" s="11">
        <f>IF($A116="","",WORKDAY($A116,'Listes'!$G$5))</f>
        <v/>
      </c>
      <c r="N116" s="5" t="n"/>
      <c r="O116" s="4" t="n"/>
      <c r="P116" s="7">
        <f>IF(OR($M116="",$O116=""),"",IF($O116&lt;=$M116,"Oui","Non"))</f>
        <v/>
      </c>
      <c r="Q116" s="9" t="n"/>
      <c r="R116" s="5" t="n"/>
      <c r="S116" s="4" t="n"/>
      <c r="T116" s="4" t="n"/>
      <c r="U116" s="12">
        <f>IF($A116="","",IF($T116&lt;&gt;"","Clôturée",IF($O116="",IF(TODAY()&gt;$M116,"Décision en retard","En attente de décision"),IF(OR($N116="Remboursement intégral",$N116="Remboursement partiel"),IF($S116="","Remboursement à effectuer",IF(TODAY()&gt;WORKDAY($S116,'Listes'!$G$6),"Vérifier et clôturer","Remboursement effectué")),"Ouverte"))))</f>
        <v/>
      </c>
      <c r="V116" s="5" t="n"/>
    </row>
    <row r="117">
      <c r="A117" s="4" t="n"/>
      <c r="B117" s="5" t="n"/>
      <c r="C117" s="6" t="n"/>
      <c r="D117" s="4" t="n"/>
      <c r="E117" s="4" t="n"/>
      <c r="F117" s="7">
        <f>IF($D117="","",IF(COUNTIF('Politiques'!$B$5:$B$14,"&lt;="&amp;$D117)=0,"",INDEX('Politiques'!$A$5:$A$14,COUNTIF('Politiques'!$B$5:$B$14,"&lt;="&amp;$D117))))</f>
        <v/>
      </c>
      <c r="G117" s="8">
        <f>IF($F117="","",INDEX('Politiques'!$C$5:$C$14,MATCH($F117,'Politiques'!$A$5:$A$14,0)))</f>
        <v/>
      </c>
      <c r="H117" s="8">
        <f>IF(OR($A117="",$D117=""),"",IF($F117="",$A117-$D117,$A117-IF(AND(INDEX('Politiques'!$D$5:$D$14,MATCH($F117,'Politiques'!$A$5:$A$14,0))="Date de livraison",$E117&lt;&gt;""),$E117,$D117)))</f>
        <v/>
      </c>
      <c r="I117" s="7">
        <f>IF(OR($H117="",$G117=""),"",IF($H117&lt;=$G117,"Oui","Non"))</f>
        <v/>
      </c>
      <c r="J117" s="5" t="n"/>
      <c r="K117" s="9" t="n"/>
      <c r="L117" s="10">
        <f>IF(OR($A117="",$K117=""),"",IF($I117="Non",'Listes'!$D$7,IF($K117&lt;='Listes'!$E$5,'Listes'!$D$5,IF($K117&lt;='Listes'!$E$6,'Listes'!$D$6,'Listes'!$D$7))))</f>
        <v/>
      </c>
      <c r="M117" s="11">
        <f>IF($A117="","",WORKDAY($A117,'Listes'!$G$5))</f>
        <v/>
      </c>
      <c r="N117" s="5" t="n"/>
      <c r="O117" s="4" t="n"/>
      <c r="P117" s="7">
        <f>IF(OR($M117="",$O117=""),"",IF($O117&lt;=$M117,"Oui","Non"))</f>
        <v/>
      </c>
      <c r="Q117" s="9" t="n"/>
      <c r="R117" s="5" t="n"/>
      <c r="S117" s="4" t="n"/>
      <c r="T117" s="4" t="n"/>
      <c r="U117" s="12">
        <f>IF($A117="","",IF($T117&lt;&gt;"","Clôturée",IF($O117="",IF(TODAY()&gt;$M117,"Décision en retard","En attente de décision"),IF(OR($N117="Remboursement intégral",$N117="Remboursement partiel"),IF($S117="","Remboursement à effectuer",IF(TODAY()&gt;WORKDAY($S117,'Listes'!$G$6),"Vérifier et clôturer","Remboursement effectué")),"Ouverte"))))</f>
        <v/>
      </c>
      <c r="V117" s="5" t="n"/>
    </row>
    <row r="118">
      <c r="A118" s="4" t="n"/>
      <c r="B118" s="5" t="n"/>
      <c r="C118" s="6" t="n"/>
      <c r="D118" s="4" t="n"/>
      <c r="E118" s="4" t="n"/>
      <c r="F118" s="7">
        <f>IF($D118="","",IF(COUNTIF('Politiques'!$B$5:$B$14,"&lt;="&amp;$D118)=0,"",INDEX('Politiques'!$A$5:$A$14,COUNTIF('Politiques'!$B$5:$B$14,"&lt;="&amp;$D118))))</f>
        <v/>
      </c>
      <c r="G118" s="8">
        <f>IF($F118="","",INDEX('Politiques'!$C$5:$C$14,MATCH($F118,'Politiques'!$A$5:$A$14,0)))</f>
        <v/>
      </c>
      <c r="H118" s="8">
        <f>IF(OR($A118="",$D118=""),"",IF($F118="",$A118-$D118,$A118-IF(AND(INDEX('Politiques'!$D$5:$D$14,MATCH($F118,'Politiques'!$A$5:$A$14,0))="Date de livraison",$E118&lt;&gt;""),$E118,$D118)))</f>
        <v/>
      </c>
      <c r="I118" s="7">
        <f>IF(OR($H118="",$G118=""),"",IF($H118&lt;=$G118,"Oui","Non"))</f>
        <v/>
      </c>
      <c r="J118" s="5" t="n"/>
      <c r="K118" s="9" t="n"/>
      <c r="L118" s="10">
        <f>IF(OR($A118="",$K118=""),"",IF($I118="Non",'Listes'!$D$7,IF($K118&lt;='Listes'!$E$5,'Listes'!$D$5,IF($K118&lt;='Listes'!$E$6,'Listes'!$D$6,'Listes'!$D$7))))</f>
        <v/>
      </c>
      <c r="M118" s="11">
        <f>IF($A118="","",WORKDAY($A118,'Listes'!$G$5))</f>
        <v/>
      </c>
      <c r="N118" s="5" t="n"/>
      <c r="O118" s="4" t="n"/>
      <c r="P118" s="7">
        <f>IF(OR($M118="",$O118=""),"",IF($O118&lt;=$M118,"Oui","Non"))</f>
        <v/>
      </c>
      <c r="Q118" s="9" t="n"/>
      <c r="R118" s="5" t="n"/>
      <c r="S118" s="4" t="n"/>
      <c r="T118" s="4" t="n"/>
      <c r="U118" s="12">
        <f>IF($A118="","",IF($T118&lt;&gt;"","Clôturée",IF($O118="",IF(TODAY()&gt;$M118,"Décision en retard","En attente de décision"),IF(OR($N118="Remboursement intégral",$N118="Remboursement partiel"),IF($S118="","Remboursement à effectuer",IF(TODAY()&gt;WORKDAY($S118,'Listes'!$G$6),"Vérifier et clôturer","Remboursement effectué")),"Ouverte"))))</f>
        <v/>
      </c>
      <c r="V118" s="5" t="n"/>
    </row>
    <row r="119">
      <c r="A119" s="4" t="n"/>
      <c r="B119" s="5" t="n"/>
      <c r="C119" s="6" t="n"/>
      <c r="D119" s="4" t="n"/>
      <c r="E119" s="4" t="n"/>
      <c r="F119" s="7">
        <f>IF($D119="","",IF(COUNTIF('Politiques'!$B$5:$B$14,"&lt;="&amp;$D119)=0,"",INDEX('Politiques'!$A$5:$A$14,COUNTIF('Politiques'!$B$5:$B$14,"&lt;="&amp;$D119))))</f>
        <v/>
      </c>
      <c r="G119" s="8">
        <f>IF($F119="","",INDEX('Politiques'!$C$5:$C$14,MATCH($F119,'Politiques'!$A$5:$A$14,0)))</f>
        <v/>
      </c>
      <c r="H119" s="8">
        <f>IF(OR($A119="",$D119=""),"",IF($F119="",$A119-$D119,$A119-IF(AND(INDEX('Politiques'!$D$5:$D$14,MATCH($F119,'Politiques'!$A$5:$A$14,0))="Date de livraison",$E119&lt;&gt;""),$E119,$D119)))</f>
        <v/>
      </c>
      <c r="I119" s="7">
        <f>IF(OR($H119="",$G119=""),"",IF($H119&lt;=$G119,"Oui","Non"))</f>
        <v/>
      </c>
      <c r="J119" s="5" t="n"/>
      <c r="K119" s="9" t="n"/>
      <c r="L119" s="10">
        <f>IF(OR($A119="",$K119=""),"",IF($I119="Non",'Listes'!$D$7,IF($K119&lt;='Listes'!$E$5,'Listes'!$D$5,IF($K119&lt;='Listes'!$E$6,'Listes'!$D$6,'Listes'!$D$7))))</f>
        <v/>
      </c>
      <c r="M119" s="11">
        <f>IF($A119="","",WORKDAY($A119,'Listes'!$G$5))</f>
        <v/>
      </c>
      <c r="N119" s="5" t="n"/>
      <c r="O119" s="4" t="n"/>
      <c r="P119" s="7">
        <f>IF(OR($M119="",$O119=""),"",IF($O119&lt;=$M119,"Oui","Non"))</f>
        <v/>
      </c>
      <c r="Q119" s="9" t="n"/>
      <c r="R119" s="5" t="n"/>
      <c r="S119" s="4" t="n"/>
      <c r="T119" s="4" t="n"/>
      <c r="U119" s="12">
        <f>IF($A119="","",IF($T119&lt;&gt;"","Clôturée",IF($O119="",IF(TODAY()&gt;$M119,"Décision en retard","En attente de décision"),IF(OR($N119="Remboursement intégral",$N119="Remboursement partiel"),IF($S119="","Remboursement à effectuer",IF(TODAY()&gt;WORKDAY($S119,'Listes'!$G$6),"Vérifier et clôturer","Remboursement effectué")),"Ouverte"))))</f>
        <v/>
      </c>
      <c r="V119" s="5" t="n"/>
    </row>
    <row r="120">
      <c r="A120" s="4" t="n"/>
      <c r="B120" s="5" t="n"/>
      <c r="C120" s="6" t="n"/>
      <c r="D120" s="4" t="n"/>
      <c r="E120" s="4" t="n"/>
      <c r="F120" s="7">
        <f>IF($D120="","",IF(COUNTIF('Politiques'!$B$5:$B$14,"&lt;="&amp;$D120)=0,"",INDEX('Politiques'!$A$5:$A$14,COUNTIF('Politiques'!$B$5:$B$14,"&lt;="&amp;$D120))))</f>
        <v/>
      </c>
      <c r="G120" s="8">
        <f>IF($F120="","",INDEX('Politiques'!$C$5:$C$14,MATCH($F120,'Politiques'!$A$5:$A$14,0)))</f>
        <v/>
      </c>
      <c r="H120" s="8">
        <f>IF(OR($A120="",$D120=""),"",IF($F120="",$A120-$D120,$A120-IF(AND(INDEX('Politiques'!$D$5:$D$14,MATCH($F120,'Politiques'!$A$5:$A$14,0))="Date de livraison",$E120&lt;&gt;""),$E120,$D120)))</f>
        <v/>
      </c>
      <c r="I120" s="7">
        <f>IF(OR($H120="",$G120=""),"",IF($H120&lt;=$G120,"Oui","Non"))</f>
        <v/>
      </c>
      <c r="J120" s="5" t="n"/>
      <c r="K120" s="9" t="n"/>
      <c r="L120" s="10">
        <f>IF(OR($A120="",$K120=""),"",IF($I120="Non",'Listes'!$D$7,IF($K120&lt;='Listes'!$E$5,'Listes'!$D$5,IF($K120&lt;='Listes'!$E$6,'Listes'!$D$6,'Listes'!$D$7))))</f>
        <v/>
      </c>
      <c r="M120" s="11">
        <f>IF($A120="","",WORKDAY($A120,'Listes'!$G$5))</f>
        <v/>
      </c>
      <c r="N120" s="5" t="n"/>
      <c r="O120" s="4" t="n"/>
      <c r="P120" s="7">
        <f>IF(OR($M120="",$O120=""),"",IF($O120&lt;=$M120,"Oui","Non"))</f>
        <v/>
      </c>
      <c r="Q120" s="9" t="n"/>
      <c r="R120" s="5" t="n"/>
      <c r="S120" s="4" t="n"/>
      <c r="T120" s="4" t="n"/>
      <c r="U120" s="12">
        <f>IF($A120="","",IF($T120&lt;&gt;"","Clôturée",IF($O120="",IF(TODAY()&gt;$M120,"Décision en retard","En attente de décision"),IF(OR($N120="Remboursement intégral",$N120="Remboursement partiel"),IF($S120="","Remboursement à effectuer",IF(TODAY()&gt;WORKDAY($S120,'Listes'!$G$6),"Vérifier et clôturer","Remboursement effectué")),"Ouverte"))))</f>
        <v/>
      </c>
      <c r="V120" s="5" t="n"/>
    </row>
    <row r="121">
      <c r="A121" s="4" t="n"/>
      <c r="B121" s="5" t="n"/>
      <c r="C121" s="6" t="n"/>
      <c r="D121" s="4" t="n"/>
      <c r="E121" s="4" t="n"/>
      <c r="F121" s="7">
        <f>IF($D121="","",IF(COUNTIF('Politiques'!$B$5:$B$14,"&lt;="&amp;$D121)=0,"",INDEX('Politiques'!$A$5:$A$14,COUNTIF('Politiques'!$B$5:$B$14,"&lt;="&amp;$D121))))</f>
        <v/>
      </c>
      <c r="G121" s="8">
        <f>IF($F121="","",INDEX('Politiques'!$C$5:$C$14,MATCH($F121,'Politiques'!$A$5:$A$14,0)))</f>
        <v/>
      </c>
      <c r="H121" s="8">
        <f>IF(OR($A121="",$D121=""),"",IF($F121="",$A121-$D121,$A121-IF(AND(INDEX('Politiques'!$D$5:$D$14,MATCH($F121,'Politiques'!$A$5:$A$14,0))="Date de livraison",$E121&lt;&gt;""),$E121,$D121)))</f>
        <v/>
      </c>
      <c r="I121" s="7">
        <f>IF(OR($H121="",$G121=""),"",IF($H121&lt;=$G121,"Oui","Non"))</f>
        <v/>
      </c>
      <c r="J121" s="5" t="n"/>
      <c r="K121" s="9" t="n"/>
      <c r="L121" s="10">
        <f>IF(OR($A121="",$K121=""),"",IF($I121="Non",'Listes'!$D$7,IF($K121&lt;='Listes'!$E$5,'Listes'!$D$5,IF($K121&lt;='Listes'!$E$6,'Listes'!$D$6,'Listes'!$D$7))))</f>
        <v/>
      </c>
      <c r="M121" s="11">
        <f>IF($A121="","",WORKDAY($A121,'Listes'!$G$5))</f>
        <v/>
      </c>
      <c r="N121" s="5" t="n"/>
      <c r="O121" s="4" t="n"/>
      <c r="P121" s="7">
        <f>IF(OR($M121="",$O121=""),"",IF($O121&lt;=$M121,"Oui","Non"))</f>
        <v/>
      </c>
      <c r="Q121" s="9" t="n"/>
      <c r="R121" s="5" t="n"/>
      <c r="S121" s="4" t="n"/>
      <c r="T121" s="4" t="n"/>
      <c r="U121" s="12">
        <f>IF($A121="","",IF($T121&lt;&gt;"","Clôturée",IF($O121="",IF(TODAY()&gt;$M121,"Décision en retard","En attente de décision"),IF(OR($N121="Remboursement intégral",$N121="Remboursement partiel"),IF($S121="","Remboursement à effectuer",IF(TODAY()&gt;WORKDAY($S121,'Listes'!$G$6),"Vérifier et clôturer","Remboursement effectué")),"Ouverte"))))</f>
        <v/>
      </c>
      <c r="V121" s="5" t="n"/>
    </row>
    <row r="122">
      <c r="A122" s="4" t="n"/>
      <c r="B122" s="5" t="n"/>
      <c r="C122" s="6" t="n"/>
      <c r="D122" s="4" t="n"/>
      <c r="E122" s="4" t="n"/>
      <c r="F122" s="7">
        <f>IF($D122="","",IF(COUNTIF('Politiques'!$B$5:$B$14,"&lt;="&amp;$D122)=0,"",INDEX('Politiques'!$A$5:$A$14,COUNTIF('Politiques'!$B$5:$B$14,"&lt;="&amp;$D122))))</f>
        <v/>
      </c>
      <c r="G122" s="8">
        <f>IF($F122="","",INDEX('Politiques'!$C$5:$C$14,MATCH($F122,'Politiques'!$A$5:$A$14,0)))</f>
        <v/>
      </c>
      <c r="H122" s="8">
        <f>IF(OR($A122="",$D122=""),"",IF($F122="",$A122-$D122,$A122-IF(AND(INDEX('Politiques'!$D$5:$D$14,MATCH($F122,'Politiques'!$A$5:$A$14,0))="Date de livraison",$E122&lt;&gt;""),$E122,$D122)))</f>
        <v/>
      </c>
      <c r="I122" s="7">
        <f>IF(OR($H122="",$G122=""),"",IF($H122&lt;=$G122,"Oui","Non"))</f>
        <v/>
      </c>
      <c r="J122" s="5" t="n"/>
      <c r="K122" s="9" t="n"/>
      <c r="L122" s="10">
        <f>IF(OR($A122="",$K122=""),"",IF($I122="Non",'Listes'!$D$7,IF($K122&lt;='Listes'!$E$5,'Listes'!$D$5,IF($K122&lt;='Listes'!$E$6,'Listes'!$D$6,'Listes'!$D$7))))</f>
        <v/>
      </c>
      <c r="M122" s="11">
        <f>IF($A122="","",WORKDAY($A122,'Listes'!$G$5))</f>
        <v/>
      </c>
      <c r="N122" s="5" t="n"/>
      <c r="O122" s="4" t="n"/>
      <c r="P122" s="7">
        <f>IF(OR($M122="",$O122=""),"",IF($O122&lt;=$M122,"Oui","Non"))</f>
        <v/>
      </c>
      <c r="Q122" s="9" t="n"/>
      <c r="R122" s="5" t="n"/>
      <c r="S122" s="4" t="n"/>
      <c r="T122" s="4" t="n"/>
      <c r="U122" s="12">
        <f>IF($A122="","",IF($T122&lt;&gt;"","Clôturée",IF($O122="",IF(TODAY()&gt;$M122,"Décision en retard","En attente de décision"),IF(OR($N122="Remboursement intégral",$N122="Remboursement partiel"),IF($S122="","Remboursement à effectuer",IF(TODAY()&gt;WORKDAY($S122,'Listes'!$G$6),"Vérifier et clôturer","Remboursement effectué")),"Ouverte"))))</f>
        <v/>
      </c>
      <c r="V122" s="5" t="n"/>
    </row>
    <row r="123">
      <c r="A123" s="4" t="n"/>
      <c r="B123" s="5" t="n"/>
      <c r="C123" s="6" t="n"/>
      <c r="D123" s="4" t="n"/>
      <c r="E123" s="4" t="n"/>
      <c r="F123" s="7">
        <f>IF($D123="","",IF(COUNTIF('Politiques'!$B$5:$B$14,"&lt;="&amp;$D123)=0,"",INDEX('Politiques'!$A$5:$A$14,COUNTIF('Politiques'!$B$5:$B$14,"&lt;="&amp;$D123))))</f>
        <v/>
      </c>
      <c r="G123" s="8">
        <f>IF($F123="","",INDEX('Politiques'!$C$5:$C$14,MATCH($F123,'Politiques'!$A$5:$A$14,0)))</f>
        <v/>
      </c>
      <c r="H123" s="8">
        <f>IF(OR($A123="",$D123=""),"",IF($F123="",$A123-$D123,$A123-IF(AND(INDEX('Politiques'!$D$5:$D$14,MATCH($F123,'Politiques'!$A$5:$A$14,0))="Date de livraison",$E123&lt;&gt;""),$E123,$D123)))</f>
        <v/>
      </c>
      <c r="I123" s="7">
        <f>IF(OR($H123="",$G123=""),"",IF($H123&lt;=$G123,"Oui","Non"))</f>
        <v/>
      </c>
      <c r="J123" s="5" t="n"/>
      <c r="K123" s="9" t="n"/>
      <c r="L123" s="10">
        <f>IF(OR($A123="",$K123=""),"",IF($I123="Non",'Listes'!$D$7,IF($K123&lt;='Listes'!$E$5,'Listes'!$D$5,IF($K123&lt;='Listes'!$E$6,'Listes'!$D$6,'Listes'!$D$7))))</f>
        <v/>
      </c>
      <c r="M123" s="11">
        <f>IF($A123="","",WORKDAY($A123,'Listes'!$G$5))</f>
        <v/>
      </c>
      <c r="N123" s="5" t="n"/>
      <c r="O123" s="4" t="n"/>
      <c r="P123" s="7">
        <f>IF(OR($M123="",$O123=""),"",IF($O123&lt;=$M123,"Oui","Non"))</f>
        <v/>
      </c>
      <c r="Q123" s="9" t="n"/>
      <c r="R123" s="5" t="n"/>
      <c r="S123" s="4" t="n"/>
      <c r="T123" s="4" t="n"/>
      <c r="U123" s="12">
        <f>IF($A123="","",IF($T123&lt;&gt;"","Clôturée",IF($O123="",IF(TODAY()&gt;$M123,"Décision en retard","En attente de décision"),IF(OR($N123="Remboursement intégral",$N123="Remboursement partiel"),IF($S123="","Remboursement à effectuer",IF(TODAY()&gt;WORKDAY($S123,'Listes'!$G$6),"Vérifier et clôturer","Remboursement effectué")),"Ouverte"))))</f>
        <v/>
      </c>
      <c r="V123" s="5" t="n"/>
    </row>
    <row r="124">
      <c r="A124" s="4" t="n"/>
      <c r="B124" s="5" t="n"/>
      <c r="C124" s="6" t="n"/>
      <c r="D124" s="4" t="n"/>
      <c r="E124" s="4" t="n"/>
      <c r="F124" s="7">
        <f>IF($D124="","",IF(COUNTIF('Politiques'!$B$5:$B$14,"&lt;="&amp;$D124)=0,"",INDEX('Politiques'!$A$5:$A$14,COUNTIF('Politiques'!$B$5:$B$14,"&lt;="&amp;$D124))))</f>
        <v/>
      </c>
      <c r="G124" s="8">
        <f>IF($F124="","",INDEX('Politiques'!$C$5:$C$14,MATCH($F124,'Politiques'!$A$5:$A$14,0)))</f>
        <v/>
      </c>
      <c r="H124" s="8">
        <f>IF(OR($A124="",$D124=""),"",IF($F124="",$A124-$D124,$A124-IF(AND(INDEX('Politiques'!$D$5:$D$14,MATCH($F124,'Politiques'!$A$5:$A$14,0))="Date de livraison",$E124&lt;&gt;""),$E124,$D124)))</f>
        <v/>
      </c>
      <c r="I124" s="7">
        <f>IF(OR($H124="",$G124=""),"",IF($H124&lt;=$G124,"Oui","Non"))</f>
        <v/>
      </c>
      <c r="J124" s="5" t="n"/>
      <c r="K124" s="9" t="n"/>
      <c r="L124" s="10">
        <f>IF(OR($A124="",$K124=""),"",IF($I124="Non",'Listes'!$D$7,IF($K124&lt;='Listes'!$E$5,'Listes'!$D$5,IF($K124&lt;='Listes'!$E$6,'Listes'!$D$6,'Listes'!$D$7))))</f>
        <v/>
      </c>
      <c r="M124" s="11">
        <f>IF($A124="","",WORKDAY($A124,'Listes'!$G$5))</f>
        <v/>
      </c>
      <c r="N124" s="5" t="n"/>
      <c r="O124" s="4" t="n"/>
      <c r="P124" s="7">
        <f>IF(OR($M124="",$O124=""),"",IF($O124&lt;=$M124,"Oui","Non"))</f>
        <v/>
      </c>
      <c r="Q124" s="9" t="n"/>
      <c r="R124" s="5" t="n"/>
      <c r="S124" s="4" t="n"/>
      <c r="T124" s="4" t="n"/>
      <c r="U124" s="12">
        <f>IF($A124="","",IF($T124&lt;&gt;"","Clôturée",IF($O124="",IF(TODAY()&gt;$M124,"Décision en retard","En attente de décision"),IF(OR($N124="Remboursement intégral",$N124="Remboursement partiel"),IF($S124="","Remboursement à effectuer",IF(TODAY()&gt;WORKDAY($S124,'Listes'!$G$6),"Vérifier et clôturer","Remboursement effectué")),"Ouverte"))))</f>
        <v/>
      </c>
      <c r="V124" s="5" t="n"/>
    </row>
    <row r="125">
      <c r="A125" s="4" t="n"/>
      <c r="B125" s="5" t="n"/>
      <c r="C125" s="6" t="n"/>
      <c r="D125" s="4" t="n"/>
      <c r="E125" s="4" t="n"/>
      <c r="F125" s="7">
        <f>IF($D125="","",IF(COUNTIF('Politiques'!$B$5:$B$14,"&lt;="&amp;$D125)=0,"",INDEX('Politiques'!$A$5:$A$14,COUNTIF('Politiques'!$B$5:$B$14,"&lt;="&amp;$D125))))</f>
        <v/>
      </c>
      <c r="G125" s="8">
        <f>IF($F125="","",INDEX('Politiques'!$C$5:$C$14,MATCH($F125,'Politiques'!$A$5:$A$14,0)))</f>
        <v/>
      </c>
      <c r="H125" s="8">
        <f>IF(OR($A125="",$D125=""),"",IF($F125="",$A125-$D125,$A125-IF(AND(INDEX('Politiques'!$D$5:$D$14,MATCH($F125,'Politiques'!$A$5:$A$14,0))="Date de livraison",$E125&lt;&gt;""),$E125,$D125)))</f>
        <v/>
      </c>
      <c r="I125" s="7">
        <f>IF(OR($H125="",$G125=""),"",IF($H125&lt;=$G125,"Oui","Non"))</f>
        <v/>
      </c>
      <c r="J125" s="5" t="n"/>
      <c r="K125" s="9" t="n"/>
      <c r="L125" s="10">
        <f>IF(OR($A125="",$K125=""),"",IF($I125="Non",'Listes'!$D$7,IF($K125&lt;='Listes'!$E$5,'Listes'!$D$5,IF($K125&lt;='Listes'!$E$6,'Listes'!$D$6,'Listes'!$D$7))))</f>
        <v/>
      </c>
      <c r="M125" s="11">
        <f>IF($A125="","",WORKDAY($A125,'Listes'!$G$5))</f>
        <v/>
      </c>
      <c r="N125" s="5" t="n"/>
      <c r="O125" s="4" t="n"/>
      <c r="P125" s="7">
        <f>IF(OR($M125="",$O125=""),"",IF($O125&lt;=$M125,"Oui","Non"))</f>
        <v/>
      </c>
      <c r="Q125" s="9" t="n"/>
      <c r="R125" s="5" t="n"/>
      <c r="S125" s="4" t="n"/>
      <c r="T125" s="4" t="n"/>
      <c r="U125" s="12">
        <f>IF($A125="","",IF($T125&lt;&gt;"","Clôturée",IF($O125="",IF(TODAY()&gt;$M125,"Décision en retard","En attente de décision"),IF(OR($N125="Remboursement intégral",$N125="Remboursement partiel"),IF($S125="","Remboursement à effectuer",IF(TODAY()&gt;WORKDAY($S125,'Listes'!$G$6),"Vérifier et clôturer","Remboursement effectué")),"Ouverte"))))</f>
        <v/>
      </c>
      <c r="V125" s="5" t="n"/>
    </row>
    <row r="126">
      <c r="A126" s="4" t="n"/>
      <c r="B126" s="5" t="n"/>
      <c r="C126" s="6" t="n"/>
      <c r="D126" s="4" t="n"/>
      <c r="E126" s="4" t="n"/>
      <c r="F126" s="7">
        <f>IF($D126="","",IF(COUNTIF('Politiques'!$B$5:$B$14,"&lt;="&amp;$D126)=0,"",INDEX('Politiques'!$A$5:$A$14,COUNTIF('Politiques'!$B$5:$B$14,"&lt;="&amp;$D126))))</f>
        <v/>
      </c>
      <c r="G126" s="8">
        <f>IF($F126="","",INDEX('Politiques'!$C$5:$C$14,MATCH($F126,'Politiques'!$A$5:$A$14,0)))</f>
        <v/>
      </c>
      <c r="H126" s="8">
        <f>IF(OR($A126="",$D126=""),"",IF($F126="",$A126-$D126,$A126-IF(AND(INDEX('Politiques'!$D$5:$D$14,MATCH($F126,'Politiques'!$A$5:$A$14,0))="Date de livraison",$E126&lt;&gt;""),$E126,$D126)))</f>
        <v/>
      </c>
      <c r="I126" s="7">
        <f>IF(OR($H126="",$G126=""),"",IF($H126&lt;=$G126,"Oui","Non"))</f>
        <v/>
      </c>
      <c r="J126" s="5" t="n"/>
      <c r="K126" s="9" t="n"/>
      <c r="L126" s="10">
        <f>IF(OR($A126="",$K126=""),"",IF($I126="Non",'Listes'!$D$7,IF($K126&lt;='Listes'!$E$5,'Listes'!$D$5,IF($K126&lt;='Listes'!$E$6,'Listes'!$D$6,'Listes'!$D$7))))</f>
        <v/>
      </c>
      <c r="M126" s="11">
        <f>IF($A126="","",WORKDAY($A126,'Listes'!$G$5))</f>
        <v/>
      </c>
      <c r="N126" s="5" t="n"/>
      <c r="O126" s="4" t="n"/>
      <c r="P126" s="7">
        <f>IF(OR($M126="",$O126=""),"",IF($O126&lt;=$M126,"Oui","Non"))</f>
        <v/>
      </c>
      <c r="Q126" s="9" t="n"/>
      <c r="R126" s="5" t="n"/>
      <c r="S126" s="4" t="n"/>
      <c r="T126" s="4" t="n"/>
      <c r="U126" s="12">
        <f>IF($A126="","",IF($T126&lt;&gt;"","Clôturée",IF($O126="",IF(TODAY()&gt;$M126,"Décision en retard","En attente de décision"),IF(OR($N126="Remboursement intégral",$N126="Remboursement partiel"),IF($S126="","Remboursement à effectuer",IF(TODAY()&gt;WORKDAY($S126,'Listes'!$G$6),"Vérifier et clôturer","Remboursement effectué")),"Ouverte"))))</f>
        <v/>
      </c>
      <c r="V126" s="5" t="n"/>
    </row>
    <row r="127">
      <c r="A127" s="4" t="n"/>
      <c r="B127" s="5" t="n"/>
      <c r="C127" s="6" t="n"/>
      <c r="D127" s="4" t="n"/>
      <c r="E127" s="4" t="n"/>
      <c r="F127" s="7">
        <f>IF($D127="","",IF(COUNTIF('Politiques'!$B$5:$B$14,"&lt;="&amp;$D127)=0,"",INDEX('Politiques'!$A$5:$A$14,COUNTIF('Politiques'!$B$5:$B$14,"&lt;="&amp;$D127))))</f>
        <v/>
      </c>
      <c r="G127" s="8">
        <f>IF($F127="","",INDEX('Politiques'!$C$5:$C$14,MATCH($F127,'Politiques'!$A$5:$A$14,0)))</f>
        <v/>
      </c>
      <c r="H127" s="8">
        <f>IF(OR($A127="",$D127=""),"",IF($F127="",$A127-$D127,$A127-IF(AND(INDEX('Politiques'!$D$5:$D$14,MATCH($F127,'Politiques'!$A$5:$A$14,0))="Date de livraison",$E127&lt;&gt;""),$E127,$D127)))</f>
        <v/>
      </c>
      <c r="I127" s="7">
        <f>IF(OR($H127="",$G127=""),"",IF($H127&lt;=$G127,"Oui","Non"))</f>
        <v/>
      </c>
      <c r="J127" s="5" t="n"/>
      <c r="K127" s="9" t="n"/>
      <c r="L127" s="10">
        <f>IF(OR($A127="",$K127=""),"",IF($I127="Non",'Listes'!$D$7,IF($K127&lt;='Listes'!$E$5,'Listes'!$D$5,IF($K127&lt;='Listes'!$E$6,'Listes'!$D$6,'Listes'!$D$7))))</f>
        <v/>
      </c>
      <c r="M127" s="11">
        <f>IF($A127="","",WORKDAY($A127,'Listes'!$G$5))</f>
        <v/>
      </c>
      <c r="N127" s="5" t="n"/>
      <c r="O127" s="4" t="n"/>
      <c r="P127" s="7">
        <f>IF(OR($M127="",$O127=""),"",IF($O127&lt;=$M127,"Oui","Non"))</f>
        <v/>
      </c>
      <c r="Q127" s="9" t="n"/>
      <c r="R127" s="5" t="n"/>
      <c r="S127" s="4" t="n"/>
      <c r="T127" s="4" t="n"/>
      <c r="U127" s="12">
        <f>IF($A127="","",IF($T127&lt;&gt;"","Clôturée",IF($O127="",IF(TODAY()&gt;$M127,"Décision en retard","En attente de décision"),IF(OR($N127="Remboursement intégral",$N127="Remboursement partiel"),IF($S127="","Remboursement à effectuer",IF(TODAY()&gt;WORKDAY($S127,'Listes'!$G$6),"Vérifier et clôturer","Remboursement effectué")),"Ouverte"))))</f>
        <v/>
      </c>
      <c r="V127" s="5" t="n"/>
    </row>
    <row r="128">
      <c r="A128" s="4" t="n"/>
      <c r="B128" s="5" t="n"/>
      <c r="C128" s="6" t="n"/>
      <c r="D128" s="4" t="n"/>
      <c r="E128" s="4" t="n"/>
      <c r="F128" s="7">
        <f>IF($D128="","",IF(COUNTIF('Politiques'!$B$5:$B$14,"&lt;="&amp;$D128)=0,"",INDEX('Politiques'!$A$5:$A$14,COUNTIF('Politiques'!$B$5:$B$14,"&lt;="&amp;$D128))))</f>
        <v/>
      </c>
      <c r="G128" s="8">
        <f>IF($F128="","",INDEX('Politiques'!$C$5:$C$14,MATCH($F128,'Politiques'!$A$5:$A$14,0)))</f>
        <v/>
      </c>
      <c r="H128" s="8">
        <f>IF(OR($A128="",$D128=""),"",IF($F128="",$A128-$D128,$A128-IF(AND(INDEX('Politiques'!$D$5:$D$14,MATCH($F128,'Politiques'!$A$5:$A$14,0))="Date de livraison",$E128&lt;&gt;""),$E128,$D128)))</f>
        <v/>
      </c>
      <c r="I128" s="7">
        <f>IF(OR($H128="",$G128=""),"",IF($H128&lt;=$G128,"Oui","Non"))</f>
        <v/>
      </c>
      <c r="J128" s="5" t="n"/>
      <c r="K128" s="9" t="n"/>
      <c r="L128" s="10">
        <f>IF(OR($A128="",$K128=""),"",IF($I128="Non",'Listes'!$D$7,IF($K128&lt;='Listes'!$E$5,'Listes'!$D$5,IF($K128&lt;='Listes'!$E$6,'Listes'!$D$6,'Listes'!$D$7))))</f>
        <v/>
      </c>
      <c r="M128" s="11">
        <f>IF($A128="","",WORKDAY($A128,'Listes'!$G$5))</f>
        <v/>
      </c>
      <c r="N128" s="5" t="n"/>
      <c r="O128" s="4" t="n"/>
      <c r="P128" s="7">
        <f>IF(OR($M128="",$O128=""),"",IF($O128&lt;=$M128,"Oui","Non"))</f>
        <v/>
      </c>
      <c r="Q128" s="9" t="n"/>
      <c r="R128" s="5" t="n"/>
      <c r="S128" s="4" t="n"/>
      <c r="T128" s="4" t="n"/>
      <c r="U128" s="12">
        <f>IF($A128="","",IF($T128&lt;&gt;"","Clôturée",IF($O128="",IF(TODAY()&gt;$M128,"Décision en retard","En attente de décision"),IF(OR($N128="Remboursement intégral",$N128="Remboursement partiel"),IF($S128="","Remboursement à effectuer",IF(TODAY()&gt;WORKDAY($S128,'Listes'!$G$6),"Vérifier et clôturer","Remboursement effectué")),"Ouverte"))))</f>
        <v/>
      </c>
      <c r="V128" s="5" t="n"/>
    </row>
    <row r="129">
      <c r="A129" s="4" t="n"/>
      <c r="B129" s="5" t="n"/>
      <c r="C129" s="6" t="n"/>
      <c r="D129" s="4" t="n"/>
      <c r="E129" s="4" t="n"/>
      <c r="F129" s="7">
        <f>IF($D129="","",IF(COUNTIF('Politiques'!$B$5:$B$14,"&lt;="&amp;$D129)=0,"",INDEX('Politiques'!$A$5:$A$14,COUNTIF('Politiques'!$B$5:$B$14,"&lt;="&amp;$D129))))</f>
        <v/>
      </c>
      <c r="G129" s="8">
        <f>IF($F129="","",INDEX('Politiques'!$C$5:$C$14,MATCH($F129,'Politiques'!$A$5:$A$14,0)))</f>
        <v/>
      </c>
      <c r="H129" s="8">
        <f>IF(OR($A129="",$D129=""),"",IF($F129="",$A129-$D129,$A129-IF(AND(INDEX('Politiques'!$D$5:$D$14,MATCH($F129,'Politiques'!$A$5:$A$14,0))="Date de livraison",$E129&lt;&gt;""),$E129,$D129)))</f>
        <v/>
      </c>
      <c r="I129" s="7">
        <f>IF(OR($H129="",$G129=""),"",IF($H129&lt;=$G129,"Oui","Non"))</f>
        <v/>
      </c>
      <c r="J129" s="5" t="n"/>
      <c r="K129" s="9" t="n"/>
      <c r="L129" s="10">
        <f>IF(OR($A129="",$K129=""),"",IF($I129="Non",'Listes'!$D$7,IF($K129&lt;='Listes'!$E$5,'Listes'!$D$5,IF($K129&lt;='Listes'!$E$6,'Listes'!$D$6,'Listes'!$D$7))))</f>
        <v/>
      </c>
      <c r="M129" s="11">
        <f>IF($A129="","",WORKDAY($A129,'Listes'!$G$5))</f>
        <v/>
      </c>
      <c r="N129" s="5" t="n"/>
      <c r="O129" s="4" t="n"/>
      <c r="P129" s="7">
        <f>IF(OR($M129="",$O129=""),"",IF($O129&lt;=$M129,"Oui","Non"))</f>
        <v/>
      </c>
      <c r="Q129" s="9" t="n"/>
      <c r="R129" s="5" t="n"/>
      <c r="S129" s="4" t="n"/>
      <c r="T129" s="4" t="n"/>
      <c r="U129" s="12">
        <f>IF($A129="","",IF($T129&lt;&gt;"","Clôturée",IF($O129="",IF(TODAY()&gt;$M129,"Décision en retard","En attente de décision"),IF(OR($N129="Remboursement intégral",$N129="Remboursement partiel"),IF($S129="","Remboursement à effectuer",IF(TODAY()&gt;WORKDAY($S129,'Listes'!$G$6),"Vérifier et clôturer","Remboursement effectué")),"Ouverte"))))</f>
        <v/>
      </c>
      <c r="V129" s="5" t="n"/>
    </row>
    <row r="130">
      <c r="A130" s="4" t="n"/>
      <c r="B130" s="5" t="n"/>
      <c r="C130" s="6" t="n"/>
      <c r="D130" s="4" t="n"/>
      <c r="E130" s="4" t="n"/>
      <c r="F130" s="7">
        <f>IF($D130="","",IF(COUNTIF('Politiques'!$B$5:$B$14,"&lt;="&amp;$D130)=0,"",INDEX('Politiques'!$A$5:$A$14,COUNTIF('Politiques'!$B$5:$B$14,"&lt;="&amp;$D130))))</f>
        <v/>
      </c>
      <c r="G130" s="8">
        <f>IF($F130="","",INDEX('Politiques'!$C$5:$C$14,MATCH($F130,'Politiques'!$A$5:$A$14,0)))</f>
        <v/>
      </c>
      <c r="H130" s="8">
        <f>IF(OR($A130="",$D130=""),"",IF($F130="",$A130-$D130,$A130-IF(AND(INDEX('Politiques'!$D$5:$D$14,MATCH($F130,'Politiques'!$A$5:$A$14,0))="Date de livraison",$E130&lt;&gt;""),$E130,$D130)))</f>
        <v/>
      </c>
      <c r="I130" s="7">
        <f>IF(OR($H130="",$G130=""),"",IF($H130&lt;=$G130,"Oui","Non"))</f>
        <v/>
      </c>
      <c r="J130" s="5" t="n"/>
      <c r="K130" s="9" t="n"/>
      <c r="L130" s="10">
        <f>IF(OR($A130="",$K130=""),"",IF($I130="Non",'Listes'!$D$7,IF($K130&lt;='Listes'!$E$5,'Listes'!$D$5,IF($K130&lt;='Listes'!$E$6,'Listes'!$D$6,'Listes'!$D$7))))</f>
        <v/>
      </c>
      <c r="M130" s="11">
        <f>IF($A130="","",WORKDAY($A130,'Listes'!$G$5))</f>
        <v/>
      </c>
      <c r="N130" s="5" t="n"/>
      <c r="O130" s="4" t="n"/>
      <c r="P130" s="7">
        <f>IF(OR($M130="",$O130=""),"",IF($O130&lt;=$M130,"Oui","Non"))</f>
        <v/>
      </c>
      <c r="Q130" s="9" t="n"/>
      <c r="R130" s="5" t="n"/>
      <c r="S130" s="4" t="n"/>
      <c r="T130" s="4" t="n"/>
      <c r="U130" s="12">
        <f>IF($A130="","",IF($T130&lt;&gt;"","Clôturée",IF($O130="",IF(TODAY()&gt;$M130,"Décision en retard","En attente de décision"),IF(OR($N130="Remboursement intégral",$N130="Remboursement partiel"),IF($S130="","Remboursement à effectuer",IF(TODAY()&gt;WORKDAY($S130,'Listes'!$G$6),"Vérifier et clôturer","Remboursement effectué")),"Ouverte"))))</f>
        <v/>
      </c>
      <c r="V130" s="5" t="n"/>
    </row>
    <row r="131">
      <c r="A131" s="4" t="n"/>
      <c r="B131" s="5" t="n"/>
      <c r="C131" s="6" t="n"/>
      <c r="D131" s="4" t="n"/>
      <c r="E131" s="4" t="n"/>
      <c r="F131" s="7">
        <f>IF($D131="","",IF(COUNTIF('Politiques'!$B$5:$B$14,"&lt;="&amp;$D131)=0,"",INDEX('Politiques'!$A$5:$A$14,COUNTIF('Politiques'!$B$5:$B$14,"&lt;="&amp;$D131))))</f>
        <v/>
      </c>
      <c r="G131" s="8">
        <f>IF($F131="","",INDEX('Politiques'!$C$5:$C$14,MATCH($F131,'Politiques'!$A$5:$A$14,0)))</f>
        <v/>
      </c>
      <c r="H131" s="8">
        <f>IF(OR($A131="",$D131=""),"",IF($F131="",$A131-$D131,$A131-IF(AND(INDEX('Politiques'!$D$5:$D$14,MATCH($F131,'Politiques'!$A$5:$A$14,0))="Date de livraison",$E131&lt;&gt;""),$E131,$D131)))</f>
        <v/>
      </c>
      <c r="I131" s="7">
        <f>IF(OR($H131="",$G131=""),"",IF($H131&lt;=$G131,"Oui","Non"))</f>
        <v/>
      </c>
      <c r="J131" s="5" t="n"/>
      <c r="K131" s="9" t="n"/>
      <c r="L131" s="10">
        <f>IF(OR($A131="",$K131=""),"",IF($I131="Non",'Listes'!$D$7,IF($K131&lt;='Listes'!$E$5,'Listes'!$D$5,IF($K131&lt;='Listes'!$E$6,'Listes'!$D$6,'Listes'!$D$7))))</f>
        <v/>
      </c>
      <c r="M131" s="11">
        <f>IF($A131="","",WORKDAY($A131,'Listes'!$G$5))</f>
        <v/>
      </c>
      <c r="N131" s="5" t="n"/>
      <c r="O131" s="4" t="n"/>
      <c r="P131" s="7">
        <f>IF(OR($M131="",$O131=""),"",IF($O131&lt;=$M131,"Oui","Non"))</f>
        <v/>
      </c>
      <c r="Q131" s="9" t="n"/>
      <c r="R131" s="5" t="n"/>
      <c r="S131" s="4" t="n"/>
      <c r="T131" s="4" t="n"/>
      <c r="U131" s="12">
        <f>IF($A131="","",IF($T131&lt;&gt;"","Clôturée",IF($O131="",IF(TODAY()&gt;$M131,"Décision en retard","En attente de décision"),IF(OR($N131="Remboursement intégral",$N131="Remboursement partiel"),IF($S131="","Remboursement à effectuer",IF(TODAY()&gt;WORKDAY($S131,'Listes'!$G$6),"Vérifier et clôturer","Remboursement effectué")),"Ouverte"))))</f>
        <v/>
      </c>
      <c r="V131" s="5" t="n"/>
    </row>
    <row r="132">
      <c r="A132" s="4" t="n"/>
      <c r="B132" s="5" t="n"/>
      <c r="C132" s="6" t="n"/>
      <c r="D132" s="4" t="n"/>
      <c r="E132" s="4" t="n"/>
      <c r="F132" s="7">
        <f>IF($D132="","",IF(COUNTIF('Politiques'!$B$5:$B$14,"&lt;="&amp;$D132)=0,"",INDEX('Politiques'!$A$5:$A$14,COUNTIF('Politiques'!$B$5:$B$14,"&lt;="&amp;$D132))))</f>
        <v/>
      </c>
      <c r="G132" s="8">
        <f>IF($F132="","",INDEX('Politiques'!$C$5:$C$14,MATCH($F132,'Politiques'!$A$5:$A$14,0)))</f>
        <v/>
      </c>
      <c r="H132" s="8">
        <f>IF(OR($A132="",$D132=""),"",IF($F132="",$A132-$D132,$A132-IF(AND(INDEX('Politiques'!$D$5:$D$14,MATCH($F132,'Politiques'!$A$5:$A$14,0))="Date de livraison",$E132&lt;&gt;""),$E132,$D132)))</f>
        <v/>
      </c>
      <c r="I132" s="7">
        <f>IF(OR($H132="",$G132=""),"",IF($H132&lt;=$G132,"Oui","Non"))</f>
        <v/>
      </c>
      <c r="J132" s="5" t="n"/>
      <c r="K132" s="9" t="n"/>
      <c r="L132" s="10">
        <f>IF(OR($A132="",$K132=""),"",IF($I132="Non",'Listes'!$D$7,IF($K132&lt;='Listes'!$E$5,'Listes'!$D$5,IF($K132&lt;='Listes'!$E$6,'Listes'!$D$6,'Listes'!$D$7))))</f>
        <v/>
      </c>
      <c r="M132" s="11">
        <f>IF($A132="","",WORKDAY($A132,'Listes'!$G$5))</f>
        <v/>
      </c>
      <c r="N132" s="5" t="n"/>
      <c r="O132" s="4" t="n"/>
      <c r="P132" s="7">
        <f>IF(OR($M132="",$O132=""),"",IF($O132&lt;=$M132,"Oui","Non"))</f>
        <v/>
      </c>
      <c r="Q132" s="9" t="n"/>
      <c r="R132" s="5" t="n"/>
      <c r="S132" s="4" t="n"/>
      <c r="T132" s="4" t="n"/>
      <c r="U132" s="12">
        <f>IF($A132="","",IF($T132&lt;&gt;"","Clôturée",IF($O132="",IF(TODAY()&gt;$M132,"Décision en retard","En attente de décision"),IF(OR($N132="Remboursement intégral",$N132="Remboursement partiel"),IF($S132="","Remboursement à effectuer",IF(TODAY()&gt;WORKDAY($S132,'Listes'!$G$6),"Vérifier et clôturer","Remboursement effectué")),"Ouverte"))))</f>
        <v/>
      </c>
      <c r="V132" s="5" t="n"/>
    </row>
    <row r="133">
      <c r="A133" s="4" t="n"/>
      <c r="B133" s="5" t="n"/>
      <c r="C133" s="6" t="n"/>
      <c r="D133" s="4" t="n"/>
      <c r="E133" s="4" t="n"/>
      <c r="F133" s="7">
        <f>IF($D133="","",IF(COUNTIF('Politiques'!$B$5:$B$14,"&lt;="&amp;$D133)=0,"",INDEX('Politiques'!$A$5:$A$14,COUNTIF('Politiques'!$B$5:$B$14,"&lt;="&amp;$D133))))</f>
        <v/>
      </c>
      <c r="G133" s="8">
        <f>IF($F133="","",INDEX('Politiques'!$C$5:$C$14,MATCH($F133,'Politiques'!$A$5:$A$14,0)))</f>
        <v/>
      </c>
      <c r="H133" s="8">
        <f>IF(OR($A133="",$D133=""),"",IF($F133="",$A133-$D133,$A133-IF(AND(INDEX('Politiques'!$D$5:$D$14,MATCH($F133,'Politiques'!$A$5:$A$14,0))="Date de livraison",$E133&lt;&gt;""),$E133,$D133)))</f>
        <v/>
      </c>
      <c r="I133" s="7">
        <f>IF(OR($H133="",$G133=""),"",IF($H133&lt;=$G133,"Oui","Non"))</f>
        <v/>
      </c>
      <c r="J133" s="5" t="n"/>
      <c r="K133" s="9" t="n"/>
      <c r="L133" s="10">
        <f>IF(OR($A133="",$K133=""),"",IF($I133="Non",'Listes'!$D$7,IF($K133&lt;='Listes'!$E$5,'Listes'!$D$5,IF($K133&lt;='Listes'!$E$6,'Listes'!$D$6,'Listes'!$D$7))))</f>
        <v/>
      </c>
      <c r="M133" s="11">
        <f>IF($A133="","",WORKDAY($A133,'Listes'!$G$5))</f>
        <v/>
      </c>
      <c r="N133" s="5" t="n"/>
      <c r="O133" s="4" t="n"/>
      <c r="P133" s="7">
        <f>IF(OR($M133="",$O133=""),"",IF($O133&lt;=$M133,"Oui","Non"))</f>
        <v/>
      </c>
      <c r="Q133" s="9" t="n"/>
      <c r="R133" s="5" t="n"/>
      <c r="S133" s="4" t="n"/>
      <c r="T133" s="4" t="n"/>
      <c r="U133" s="12">
        <f>IF($A133="","",IF($T133&lt;&gt;"","Clôturée",IF($O133="",IF(TODAY()&gt;$M133,"Décision en retard","En attente de décision"),IF(OR($N133="Remboursement intégral",$N133="Remboursement partiel"),IF($S133="","Remboursement à effectuer",IF(TODAY()&gt;WORKDAY($S133,'Listes'!$G$6),"Vérifier et clôturer","Remboursement effectué")),"Ouverte"))))</f>
        <v/>
      </c>
      <c r="V133" s="5" t="n"/>
    </row>
    <row r="134">
      <c r="A134" s="4" t="n"/>
      <c r="B134" s="5" t="n"/>
      <c r="C134" s="6" t="n"/>
      <c r="D134" s="4" t="n"/>
      <c r="E134" s="4" t="n"/>
      <c r="F134" s="7">
        <f>IF($D134="","",IF(COUNTIF('Politiques'!$B$5:$B$14,"&lt;="&amp;$D134)=0,"",INDEX('Politiques'!$A$5:$A$14,COUNTIF('Politiques'!$B$5:$B$14,"&lt;="&amp;$D134))))</f>
        <v/>
      </c>
      <c r="G134" s="8">
        <f>IF($F134="","",INDEX('Politiques'!$C$5:$C$14,MATCH($F134,'Politiques'!$A$5:$A$14,0)))</f>
        <v/>
      </c>
      <c r="H134" s="8">
        <f>IF(OR($A134="",$D134=""),"",IF($F134="",$A134-$D134,$A134-IF(AND(INDEX('Politiques'!$D$5:$D$14,MATCH($F134,'Politiques'!$A$5:$A$14,0))="Date de livraison",$E134&lt;&gt;""),$E134,$D134)))</f>
        <v/>
      </c>
      <c r="I134" s="7">
        <f>IF(OR($H134="",$G134=""),"",IF($H134&lt;=$G134,"Oui","Non"))</f>
        <v/>
      </c>
      <c r="J134" s="5" t="n"/>
      <c r="K134" s="9" t="n"/>
      <c r="L134" s="10">
        <f>IF(OR($A134="",$K134=""),"",IF($I134="Non",'Listes'!$D$7,IF($K134&lt;='Listes'!$E$5,'Listes'!$D$5,IF($K134&lt;='Listes'!$E$6,'Listes'!$D$6,'Listes'!$D$7))))</f>
        <v/>
      </c>
      <c r="M134" s="11">
        <f>IF($A134="","",WORKDAY($A134,'Listes'!$G$5))</f>
        <v/>
      </c>
      <c r="N134" s="5" t="n"/>
      <c r="O134" s="4" t="n"/>
      <c r="P134" s="7">
        <f>IF(OR($M134="",$O134=""),"",IF($O134&lt;=$M134,"Oui","Non"))</f>
        <v/>
      </c>
      <c r="Q134" s="9" t="n"/>
      <c r="R134" s="5" t="n"/>
      <c r="S134" s="4" t="n"/>
      <c r="T134" s="4" t="n"/>
      <c r="U134" s="12">
        <f>IF($A134="","",IF($T134&lt;&gt;"","Clôturée",IF($O134="",IF(TODAY()&gt;$M134,"Décision en retard","En attente de décision"),IF(OR($N134="Remboursement intégral",$N134="Remboursement partiel"),IF($S134="","Remboursement à effectuer",IF(TODAY()&gt;WORKDAY($S134,'Listes'!$G$6),"Vérifier et clôturer","Remboursement effectué")),"Ouverte"))))</f>
        <v/>
      </c>
      <c r="V134" s="5" t="n"/>
    </row>
    <row r="135">
      <c r="A135" s="4" t="n"/>
      <c r="B135" s="5" t="n"/>
      <c r="C135" s="6" t="n"/>
      <c r="D135" s="4" t="n"/>
      <c r="E135" s="4" t="n"/>
      <c r="F135" s="7">
        <f>IF($D135="","",IF(COUNTIF('Politiques'!$B$5:$B$14,"&lt;="&amp;$D135)=0,"",INDEX('Politiques'!$A$5:$A$14,COUNTIF('Politiques'!$B$5:$B$14,"&lt;="&amp;$D135))))</f>
        <v/>
      </c>
      <c r="G135" s="8">
        <f>IF($F135="","",INDEX('Politiques'!$C$5:$C$14,MATCH($F135,'Politiques'!$A$5:$A$14,0)))</f>
        <v/>
      </c>
      <c r="H135" s="8">
        <f>IF(OR($A135="",$D135=""),"",IF($F135="",$A135-$D135,$A135-IF(AND(INDEX('Politiques'!$D$5:$D$14,MATCH($F135,'Politiques'!$A$5:$A$14,0))="Date de livraison",$E135&lt;&gt;""),$E135,$D135)))</f>
        <v/>
      </c>
      <c r="I135" s="7">
        <f>IF(OR($H135="",$G135=""),"",IF($H135&lt;=$G135,"Oui","Non"))</f>
        <v/>
      </c>
      <c r="J135" s="5" t="n"/>
      <c r="K135" s="9" t="n"/>
      <c r="L135" s="10">
        <f>IF(OR($A135="",$K135=""),"",IF($I135="Non",'Listes'!$D$7,IF($K135&lt;='Listes'!$E$5,'Listes'!$D$5,IF($K135&lt;='Listes'!$E$6,'Listes'!$D$6,'Listes'!$D$7))))</f>
        <v/>
      </c>
      <c r="M135" s="11">
        <f>IF($A135="","",WORKDAY($A135,'Listes'!$G$5))</f>
        <v/>
      </c>
      <c r="N135" s="5" t="n"/>
      <c r="O135" s="4" t="n"/>
      <c r="P135" s="7">
        <f>IF(OR($M135="",$O135=""),"",IF($O135&lt;=$M135,"Oui","Non"))</f>
        <v/>
      </c>
      <c r="Q135" s="9" t="n"/>
      <c r="R135" s="5" t="n"/>
      <c r="S135" s="4" t="n"/>
      <c r="T135" s="4" t="n"/>
      <c r="U135" s="12">
        <f>IF($A135="","",IF($T135&lt;&gt;"","Clôturée",IF($O135="",IF(TODAY()&gt;$M135,"Décision en retard","En attente de décision"),IF(OR($N135="Remboursement intégral",$N135="Remboursement partiel"),IF($S135="","Remboursement à effectuer",IF(TODAY()&gt;WORKDAY($S135,'Listes'!$G$6),"Vérifier et clôturer","Remboursement effectué")),"Ouverte"))))</f>
        <v/>
      </c>
      <c r="V135" s="5" t="n"/>
    </row>
    <row r="136">
      <c r="A136" s="4" t="n"/>
      <c r="B136" s="5" t="n"/>
      <c r="C136" s="6" t="n"/>
      <c r="D136" s="4" t="n"/>
      <c r="E136" s="4" t="n"/>
      <c r="F136" s="7">
        <f>IF($D136="","",IF(COUNTIF('Politiques'!$B$5:$B$14,"&lt;="&amp;$D136)=0,"",INDEX('Politiques'!$A$5:$A$14,COUNTIF('Politiques'!$B$5:$B$14,"&lt;="&amp;$D136))))</f>
        <v/>
      </c>
      <c r="G136" s="8">
        <f>IF($F136="","",INDEX('Politiques'!$C$5:$C$14,MATCH($F136,'Politiques'!$A$5:$A$14,0)))</f>
        <v/>
      </c>
      <c r="H136" s="8">
        <f>IF(OR($A136="",$D136=""),"",IF($F136="",$A136-$D136,$A136-IF(AND(INDEX('Politiques'!$D$5:$D$14,MATCH($F136,'Politiques'!$A$5:$A$14,0))="Date de livraison",$E136&lt;&gt;""),$E136,$D136)))</f>
        <v/>
      </c>
      <c r="I136" s="7">
        <f>IF(OR($H136="",$G136=""),"",IF($H136&lt;=$G136,"Oui","Non"))</f>
        <v/>
      </c>
      <c r="J136" s="5" t="n"/>
      <c r="K136" s="9" t="n"/>
      <c r="L136" s="10">
        <f>IF(OR($A136="",$K136=""),"",IF($I136="Non",'Listes'!$D$7,IF($K136&lt;='Listes'!$E$5,'Listes'!$D$5,IF($K136&lt;='Listes'!$E$6,'Listes'!$D$6,'Listes'!$D$7))))</f>
        <v/>
      </c>
      <c r="M136" s="11">
        <f>IF($A136="","",WORKDAY($A136,'Listes'!$G$5))</f>
        <v/>
      </c>
      <c r="N136" s="5" t="n"/>
      <c r="O136" s="4" t="n"/>
      <c r="P136" s="7">
        <f>IF(OR($M136="",$O136=""),"",IF($O136&lt;=$M136,"Oui","Non"))</f>
        <v/>
      </c>
      <c r="Q136" s="9" t="n"/>
      <c r="R136" s="5" t="n"/>
      <c r="S136" s="4" t="n"/>
      <c r="T136" s="4" t="n"/>
      <c r="U136" s="12">
        <f>IF($A136="","",IF($T136&lt;&gt;"","Clôturée",IF($O136="",IF(TODAY()&gt;$M136,"Décision en retard","En attente de décision"),IF(OR($N136="Remboursement intégral",$N136="Remboursement partiel"),IF($S136="","Remboursement à effectuer",IF(TODAY()&gt;WORKDAY($S136,'Listes'!$G$6),"Vérifier et clôturer","Remboursement effectué")),"Ouverte"))))</f>
        <v/>
      </c>
      <c r="V136" s="5" t="n"/>
    </row>
    <row r="137">
      <c r="A137" s="4" t="n"/>
      <c r="B137" s="5" t="n"/>
      <c r="C137" s="6" t="n"/>
      <c r="D137" s="4" t="n"/>
      <c r="E137" s="4" t="n"/>
      <c r="F137" s="7">
        <f>IF($D137="","",IF(COUNTIF('Politiques'!$B$5:$B$14,"&lt;="&amp;$D137)=0,"",INDEX('Politiques'!$A$5:$A$14,COUNTIF('Politiques'!$B$5:$B$14,"&lt;="&amp;$D137))))</f>
        <v/>
      </c>
      <c r="G137" s="8">
        <f>IF($F137="","",INDEX('Politiques'!$C$5:$C$14,MATCH($F137,'Politiques'!$A$5:$A$14,0)))</f>
        <v/>
      </c>
      <c r="H137" s="8">
        <f>IF(OR($A137="",$D137=""),"",IF($F137="",$A137-$D137,$A137-IF(AND(INDEX('Politiques'!$D$5:$D$14,MATCH($F137,'Politiques'!$A$5:$A$14,0))="Date de livraison",$E137&lt;&gt;""),$E137,$D137)))</f>
        <v/>
      </c>
      <c r="I137" s="7">
        <f>IF(OR($H137="",$G137=""),"",IF($H137&lt;=$G137,"Oui","Non"))</f>
        <v/>
      </c>
      <c r="J137" s="5" t="n"/>
      <c r="K137" s="9" t="n"/>
      <c r="L137" s="10">
        <f>IF(OR($A137="",$K137=""),"",IF($I137="Non",'Listes'!$D$7,IF($K137&lt;='Listes'!$E$5,'Listes'!$D$5,IF($K137&lt;='Listes'!$E$6,'Listes'!$D$6,'Listes'!$D$7))))</f>
        <v/>
      </c>
      <c r="M137" s="11">
        <f>IF($A137="","",WORKDAY($A137,'Listes'!$G$5))</f>
        <v/>
      </c>
      <c r="N137" s="5" t="n"/>
      <c r="O137" s="4" t="n"/>
      <c r="P137" s="7">
        <f>IF(OR($M137="",$O137=""),"",IF($O137&lt;=$M137,"Oui","Non"))</f>
        <v/>
      </c>
      <c r="Q137" s="9" t="n"/>
      <c r="R137" s="5" t="n"/>
      <c r="S137" s="4" t="n"/>
      <c r="T137" s="4" t="n"/>
      <c r="U137" s="12">
        <f>IF($A137="","",IF($T137&lt;&gt;"","Clôturée",IF($O137="",IF(TODAY()&gt;$M137,"Décision en retard","En attente de décision"),IF(OR($N137="Remboursement intégral",$N137="Remboursement partiel"),IF($S137="","Remboursement à effectuer",IF(TODAY()&gt;WORKDAY($S137,'Listes'!$G$6),"Vérifier et clôturer","Remboursement effectué")),"Ouverte"))))</f>
        <v/>
      </c>
      <c r="V137" s="5" t="n"/>
    </row>
    <row r="138">
      <c r="A138" s="4" t="n"/>
      <c r="B138" s="5" t="n"/>
      <c r="C138" s="6" t="n"/>
      <c r="D138" s="4" t="n"/>
      <c r="E138" s="4" t="n"/>
      <c r="F138" s="7">
        <f>IF($D138="","",IF(COUNTIF('Politiques'!$B$5:$B$14,"&lt;="&amp;$D138)=0,"",INDEX('Politiques'!$A$5:$A$14,COUNTIF('Politiques'!$B$5:$B$14,"&lt;="&amp;$D138))))</f>
        <v/>
      </c>
      <c r="G138" s="8">
        <f>IF($F138="","",INDEX('Politiques'!$C$5:$C$14,MATCH($F138,'Politiques'!$A$5:$A$14,0)))</f>
        <v/>
      </c>
      <c r="H138" s="8">
        <f>IF(OR($A138="",$D138=""),"",IF($F138="",$A138-$D138,$A138-IF(AND(INDEX('Politiques'!$D$5:$D$14,MATCH($F138,'Politiques'!$A$5:$A$14,0))="Date de livraison",$E138&lt;&gt;""),$E138,$D138)))</f>
        <v/>
      </c>
      <c r="I138" s="7">
        <f>IF(OR($H138="",$G138=""),"",IF($H138&lt;=$G138,"Oui","Non"))</f>
        <v/>
      </c>
      <c r="J138" s="5" t="n"/>
      <c r="K138" s="9" t="n"/>
      <c r="L138" s="10">
        <f>IF(OR($A138="",$K138=""),"",IF($I138="Non",'Listes'!$D$7,IF($K138&lt;='Listes'!$E$5,'Listes'!$D$5,IF($K138&lt;='Listes'!$E$6,'Listes'!$D$6,'Listes'!$D$7))))</f>
        <v/>
      </c>
      <c r="M138" s="11">
        <f>IF($A138="","",WORKDAY($A138,'Listes'!$G$5))</f>
        <v/>
      </c>
      <c r="N138" s="5" t="n"/>
      <c r="O138" s="4" t="n"/>
      <c r="P138" s="7">
        <f>IF(OR($M138="",$O138=""),"",IF($O138&lt;=$M138,"Oui","Non"))</f>
        <v/>
      </c>
      <c r="Q138" s="9" t="n"/>
      <c r="R138" s="5" t="n"/>
      <c r="S138" s="4" t="n"/>
      <c r="T138" s="4" t="n"/>
      <c r="U138" s="12">
        <f>IF($A138="","",IF($T138&lt;&gt;"","Clôturée",IF($O138="",IF(TODAY()&gt;$M138,"Décision en retard","En attente de décision"),IF(OR($N138="Remboursement intégral",$N138="Remboursement partiel"),IF($S138="","Remboursement à effectuer",IF(TODAY()&gt;WORKDAY($S138,'Listes'!$G$6),"Vérifier et clôturer","Remboursement effectué")),"Ouverte"))))</f>
        <v/>
      </c>
      <c r="V138" s="5" t="n"/>
    </row>
    <row r="139">
      <c r="A139" s="4" t="n"/>
      <c r="B139" s="5" t="n"/>
      <c r="C139" s="6" t="n"/>
      <c r="D139" s="4" t="n"/>
      <c r="E139" s="4" t="n"/>
      <c r="F139" s="7">
        <f>IF($D139="","",IF(COUNTIF('Politiques'!$B$5:$B$14,"&lt;="&amp;$D139)=0,"",INDEX('Politiques'!$A$5:$A$14,COUNTIF('Politiques'!$B$5:$B$14,"&lt;="&amp;$D139))))</f>
        <v/>
      </c>
      <c r="G139" s="8">
        <f>IF($F139="","",INDEX('Politiques'!$C$5:$C$14,MATCH($F139,'Politiques'!$A$5:$A$14,0)))</f>
        <v/>
      </c>
      <c r="H139" s="8">
        <f>IF(OR($A139="",$D139=""),"",IF($F139="",$A139-$D139,$A139-IF(AND(INDEX('Politiques'!$D$5:$D$14,MATCH($F139,'Politiques'!$A$5:$A$14,0))="Date de livraison",$E139&lt;&gt;""),$E139,$D139)))</f>
        <v/>
      </c>
      <c r="I139" s="7">
        <f>IF(OR($H139="",$G139=""),"",IF($H139&lt;=$G139,"Oui","Non"))</f>
        <v/>
      </c>
      <c r="J139" s="5" t="n"/>
      <c r="K139" s="9" t="n"/>
      <c r="L139" s="10">
        <f>IF(OR($A139="",$K139=""),"",IF($I139="Non",'Listes'!$D$7,IF($K139&lt;='Listes'!$E$5,'Listes'!$D$5,IF($K139&lt;='Listes'!$E$6,'Listes'!$D$6,'Listes'!$D$7))))</f>
        <v/>
      </c>
      <c r="M139" s="11">
        <f>IF($A139="","",WORKDAY($A139,'Listes'!$G$5))</f>
        <v/>
      </c>
      <c r="N139" s="5" t="n"/>
      <c r="O139" s="4" t="n"/>
      <c r="P139" s="7">
        <f>IF(OR($M139="",$O139=""),"",IF($O139&lt;=$M139,"Oui","Non"))</f>
        <v/>
      </c>
      <c r="Q139" s="9" t="n"/>
      <c r="R139" s="5" t="n"/>
      <c r="S139" s="4" t="n"/>
      <c r="T139" s="4" t="n"/>
      <c r="U139" s="12">
        <f>IF($A139="","",IF($T139&lt;&gt;"","Clôturée",IF($O139="",IF(TODAY()&gt;$M139,"Décision en retard","En attente de décision"),IF(OR($N139="Remboursement intégral",$N139="Remboursement partiel"),IF($S139="","Remboursement à effectuer",IF(TODAY()&gt;WORKDAY($S139,'Listes'!$G$6),"Vérifier et clôturer","Remboursement effectué")),"Ouverte"))))</f>
        <v/>
      </c>
      <c r="V139" s="5" t="n"/>
    </row>
    <row r="140">
      <c r="A140" s="4" t="n"/>
      <c r="B140" s="5" t="n"/>
      <c r="C140" s="6" t="n"/>
      <c r="D140" s="4" t="n"/>
      <c r="E140" s="4" t="n"/>
      <c r="F140" s="7">
        <f>IF($D140="","",IF(COUNTIF('Politiques'!$B$5:$B$14,"&lt;="&amp;$D140)=0,"",INDEX('Politiques'!$A$5:$A$14,COUNTIF('Politiques'!$B$5:$B$14,"&lt;="&amp;$D140))))</f>
        <v/>
      </c>
      <c r="G140" s="8">
        <f>IF($F140="","",INDEX('Politiques'!$C$5:$C$14,MATCH($F140,'Politiques'!$A$5:$A$14,0)))</f>
        <v/>
      </c>
      <c r="H140" s="8">
        <f>IF(OR($A140="",$D140=""),"",IF($F140="",$A140-$D140,$A140-IF(AND(INDEX('Politiques'!$D$5:$D$14,MATCH($F140,'Politiques'!$A$5:$A$14,0))="Date de livraison",$E140&lt;&gt;""),$E140,$D140)))</f>
        <v/>
      </c>
      <c r="I140" s="7">
        <f>IF(OR($H140="",$G140=""),"",IF($H140&lt;=$G140,"Oui","Non"))</f>
        <v/>
      </c>
      <c r="J140" s="5" t="n"/>
      <c r="K140" s="9" t="n"/>
      <c r="L140" s="10">
        <f>IF(OR($A140="",$K140=""),"",IF($I140="Non",'Listes'!$D$7,IF($K140&lt;='Listes'!$E$5,'Listes'!$D$5,IF($K140&lt;='Listes'!$E$6,'Listes'!$D$6,'Listes'!$D$7))))</f>
        <v/>
      </c>
      <c r="M140" s="11">
        <f>IF($A140="","",WORKDAY($A140,'Listes'!$G$5))</f>
        <v/>
      </c>
      <c r="N140" s="5" t="n"/>
      <c r="O140" s="4" t="n"/>
      <c r="P140" s="7">
        <f>IF(OR($M140="",$O140=""),"",IF($O140&lt;=$M140,"Oui","Non"))</f>
        <v/>
      </c>
      <c r="Q140" s="9" t="n"/>
      <c r="R140" s="5" t="n"/>
      <c r="S140" s="4" t="n"/>
      <c r="T140" s="4" t="n"/>
      <c r="U140" s="12">
        <f>IF($A140="","",IF($T140&lt;&gt;"","Clôturée",IF($O140="",IF(TODAY()&gt;$M140,"Décision en retard","En attente de décision"),IF(OR($N140="Remboursement intégral",$N140="Remboursement partiel"),IF($S140="","Remboursement à effectuer",IF(TODAY()&gt;WORKDAY($S140,'Listes'!$G$6),"Vérifier et clôturer","Remboursement effectué")),"Ouverte"))))</f>
        <v/>
      </c>
      <c r="V140" s="5" t="n"/>
    </row>
    <row r="141">
      <c r="A141" s="4" t="n"/>
      <c r="B141" s="5" t="n"/>
      <c r="C141" s="6" t="n"/>
      <c r="D141" s="4" t="n"/>
      <c r="E141" s="4" t="n"/>
      <c r="F141" s="7">
        <f>IF($D141="","",IF(COUNTIF('Politiques'!$B$5:$B$14,"&lt;="&amp;$D141)=0,"",INDEX('Politiques'!$A$5:$A$14,COUNTIF('Politiques'!$B$5:$B$14,"&lt;="&amp;$D141))))</f>
        <v/>
      </c>
      <c r="G141" s="8">
        <f>IF($F141="","",INDEX('Politiques'!$C$5:$C$14,MATCH($F141,'Politiques'!$A$5:$A$14,0)))</f>
        <v/>
      </c>
      <c r="H141" s="8">
        <f>IF(OR($A141="",$D141=""),"",IF($F141="",$A141-$D141,$A141-IF(AND(INDEX('Politiques'!$D$5:$D$14,MATCH($F141,'Politiques'!$A$5:$A$14,0))="Date de livraison",$E141&lt;&gt;""),$E141,$D141)))</f>
        <v/>
      </c>
      <c r="I141" s="7">
        <f>IF(OR($H141="",$G141=""),"",IF($H141&lt;=$G141,"Oui","Non"))</f>
        <v/>
      </c>
      <c r="J141" s="5" t="n"/>
      <c r="K141" s="9" t="n"/>
      <c r="L141" s="10">
        <f>IF(OR($A141="",$K141=""),"",IF($I141="Non",'Listes'!$D$7,IF($K141&lt;='Listes'!$E$5,'Listes'!$D$5,IF($K141&lt;='Listes'!$E$6,'Listes'!$D$6,'Listes'!$D$7))))</f>
        <v/>
      </c>
      <c r="M141" s="11">
        <f>IF($A141="","",WORKDAY($A141,'Listes'!$G$5))</f>
        <v/>
      </c>
      <c r="N141" s="5" t="n"/>
      <c r="O141" s="4" t="n"/>
      <c r="P141" s="7">
        <f>IF(OR($M141="",$O141=""),"",IF($O141&lt;=$M141,"Oui","Non"))</f>
        <v/>
      </c>
      <c r="Q141" s="9" t="n"/>
      <c r="R141" s="5" t="n"/>
      <c r="S141" s="4" t="n"/>
      <c r="T141" s="4" t="n"/>
      <c r="U141" s="12">
        <f>IF($A141="","",IF($T141&lt;&gt;"","Clôturée",IF($O141="",IF(TODAY()&gt;$M141,"Décision en retard","En attente de décision"),IF(OR($N141="Remboursement intégral",$N141="Remboursement partiel"),IF($S141="","Remboursement à effectuer",IF(TODAY()&gt;WORKDAY($S141,'Listes'!$G$6),"Vérifier et clôturer","Remboursement effectué")),"Ouverte"))))</f>
        <v/>
      </c>
      <c r="V141" s="5" t="n"/>
    </row>
    <row r="142">
      <c r="A142" s="4" t="n"/>
      <c r="B142" s="5" t="n"/>
      <c r="C142" s="6" t="n"/>
      <c r="D142" s="4" t="n"/>
      <c r="E142" s="4" t="n"/>
      <c r="F142" s="7">
        <f>IF($D142="","",IF(COUNTIF('Politiques'!$B$5:$B$14,"&lt;="&amp;$D142)=0,"",INDEX('Politiques'!$A$5:$A$14,COUNTIF('Politiques'!$B$5:$B$14,"&lt;="&amp;$D142))))</f>
        <v/>
      </c>
      <c r="G142" s="8">
        <f>IF($F142="","",INDEX('Politiques'!$C$5:$C$14,MATCH($F142,'Politiques'!$A$5:$A$14,0)))</f>
        <v/>
      </c>
      <c r="H142" s="8">
        <f>IF(OR($A142="",$D142=""),"",IF($F142="",$A142-$D142,$A142-IF(AND(INDEX('Politiques'!$D$5:$D$14,MATCH($F142,'Politiques'!$A$5:$A$14,0))="Date de livraison",$E142&lt;&gt;""),$E142,$D142)))</f>
        <v/>
      </c>
      <c r="I142" s="7">
        <f>IF(OR($H142="",$G142=""),"",IF($H142&lt;=$G142,"Oui","Non"))</f>
        <v/>
      </c>
      <c r="J142" s="5" t="n"/>
      <c r="K142" s="9" t="n"/>
      <c r="L142" s="10">
        <f>IF(OR($A142="",$K142=""),"",IF($I142="Non",'Listes'!$D$7,IF($K142&lt;='Listes'!$E$5,'Listes'!$D$5,IF($K142&lt;='Listes'!$E$6,'Listes'!$D$6,'Listes'!$D$7))))</f>
        <v/>
      </c>
      <c r="M142" s="11">
        <f>IF($A142="","",WORKDAY($A142,'Listes'!$G$5))</f>
        <v/>
      </c>
      <c r="N142" s="5" t="n"/>
      <c r="O142" s="4" t="n"/>
      <c r="P142" s="7">
        <f>IF(OR($M142="",$O142=""),"",IF($O142&lt;=$M142,"Oui","Non"))</f>
        <v/>
      </c>
      <c r="Q142" s="9" t="n"/>
      <c r="R142" s="5" t="n"/>
      <c r="S142" s="4" t="n"/>
      <c r="T142" s="4" t="n"/>
      <c r="U142" s="12">
        <f>IF($A142="","",IF($T142&lt;&gt;"","Clôturée",IF($O142="",IF(TODAY()&gt;$M142,"Décision en retard","En attente de décision"),IF(OR($N142="Remboursement intégral",$N142="Remboursement partiel"),IF($S142="","Remboursement à effectuer",IF(TODAY()&gt;WORKDAY($S142,'Listes'!$G$6),"Vérifier et clôturer","Remboursement effectué")),"Ouverte"))))</f>
        <v/>
      </c>
      <c r="V142" s="5" t="n"/>
    </row>
    <row r="143">
      <c r="A143" s="4" t="n"/>
      <c r="B143" s="5" t="n"/>
      <c r="C143" s="6" t="n"/>
      <c r="D143" s="4" t="n"/>
      <c r="E143" s="4" t="n"/>
      <c r="F143" s="7">
        <f>IF($D143="","",IF(COUNTIF('Politiques'!$B$5:$B$14,"&lt;="&amp;$D143)=0,"",INDEX('Politiques'!$A$5:$A$14,COUNTIF('Politiques'!$B$5:$B$14,"&lt;="&amp;$D143))))</f>
        <v/>
      </c>
      <c r="G143" s="8">
        <f>IF($F143="","",INDEX('Politiques'!$C$5:$C$14,MATCH($F143,'Politiques'!$A$5:$A$14,0)))</f>
        <v/>
      </c>
      <c r="H143" s="8">
        <f>IF(OR($A143="",$D143=""),"",IF($F143="",$A143-$D143,$A143-IF(AND(INDEX('Politiques'!$D$5:$D$14,MATCH($F143,'Politiques'!$A$5:$A$14,0))="Date de livraison",$E143&lt;&gt;""),$E143,$D143)))</f>
        <v/>
      </c>
      <c r="I143" s="7">
        <f>IF(OR($H143="",$G143=""),"",IF($H143&lt;=$G143,"Oui","Non"))</f>
        <v/>
      </c>
      <c r="J143" s="5" t="n"/>
      <c r="K143" s="9" t="n"/>
      <c r="L143" s="10">
        <f>IF(OR($A143="",$K143=""),"",IF($I143="Non",'Listes'!$D$7,IF($K143&lt;='Listes'!$E$5,'Listes'!$D$5,IF($K143&lt;='Listes'!$E$6,'Listes'!$D$6,'Listes'!$D$7))))</f>
        <v/>
      </c>
      <c r="M143" s="11">
        <f>IF($A143="","",WORKDAY($A143,'Listes'!$G$5))</f>
        <v/>
      </c>
      <c r="N143" s="5" t="n"/>
      <c r="O143" s="4" t="n"/>
      <c r="P143" s="7">
        <f>IF(OR($M143="",$O143=""),"",IF($O143&lt;=$M143,"Oui","Non"))</f>
        <v/>
      </c>
      <c r="Q143" s="9" t="n"/>
      <c r="R143" s="5" t="n"/>
      <c r="S143" s="4" t="n"/>
      <c r="T143" s="4" t="n"/>
      <c r="U143" s="12">
        <f>IF($A143="","",IF($T143&lt;&gt;"","Clôturée",IF($O143="",IF(TODAY()&gt;$M143,"Décision en retard","En attente de décision"),IF(OR($N143="Remboursement intégral",$N143="Remboursement partiel"),IF($S143="","Remboursement à effectuer",IF(TODAY()&gt;WORKDAY($S143,'Listes'!$G$6),"Vérifier et clôturer","Remboursement effectué")),"Ouverte"))))</f>
        <v/>
      </c>
      <c r="V143" s="5" t="n"/>
    </row>
    <row r="144">
      <c r="A144" s="4" t="n"/>
      <c r="B144" s="5" t="n"/>
      <c r="C144" s="6" t="n"/>
      <c r="D144" s="4" t="n"/>
      <c r="E144" s="4" t="n"/>
      <c r="F144" s="7">
        <f>IF($D144="","",IF(COUNTIF('Politiques'!$B$5:$B$14,"&lt;="&amp;$D144)=0,"",INDEX('Politiques'!$A$5:$A$14,COUNTIF('Politiques'!$B$5:$B$14,"&lt;="&amp;$D144))))</f>
        <v/>
      </c>
      <c r="G144" s="8">
        <f>IF($F144="","",INDEX('Politiques'!$C$5:$C$14,MATCH($F144,'Politiques'!$A$5:$A$14,0)))</f>
        <v/>
      </c>
      <c r="H144" s="8">
        <f>IF(OR($A144="",$D144=""),"",IF($F144="",$A144-$D144,$A144-IF(AND(INDEX('Politiques'!$D$5:$D$14,MATCH($F144,'Politiques'!$A$5:$A$14,0))="Date de livraison",$E144&lt;&gt;""),$E144,$D144)))</f>
        <v/>
      </c>
      <c r="I144" s="7">
        <f>IF(OR($H144="",$G144=""),"",IF($H144&lt;=$G144,"Oui","Non"))</f>
        <v/>
      </c>
      <c r="J144" s="5" t="n"/>
      <c r="K144" s="9" t="n"/>
      <c r="L144" s="10">
        <f>IF(OR($A144="",$K144=""),"",IF($I144="Non",'Listes'!$D$7,IF($K144&lt;='Listes'!$E$5,'Listes'!$D$5,IF($K144&lt;='Listes'!$E$6,'Listes'!$D$6,'Listes'!$D$7))))</f>
        <v/>
      </c>
      <c r="M144" s="11">
        <f>IF($A144="","",WORKDAY($A144,'Listes'!$G$5))</f>
        <v/>
      </c>
      <c r="N144" s="5" t="n"/>
      <c r="O144" s="4" t="n"/>
      <c r="P144" s="7">
        <f>IF(OR($M144="",$O144=""),"",IF($O144&lt;=$M144,"Oui","Non"))</f>
        <v/>
      </c>
      <c r="Q144" s="9" t="n"/>
      <c r="R144" s="5" t="n"/>
      <c r="S144" s="4" t="n"/>
      <c r="T144" s="4" t="n"/>
      <c r="U144" s="12">
        <f>IF($A144="","",IF($T144&lt;&gt;"","Clôturée",IF($O144="",IF(TODAY()&gt;$M144,"Décision en retard","En attente de décision"),IF(OR($N144="Remboursement intégral",$N144="Remboursement partiel"),IF($S144="","Remboursement à effectuer",IF(TODAY()&gt;WORKDAY($S144,'Listes'!$G$6),"Vérifier et clôturer","Remboursement effectué")),"Ouverte"))))</f>
        <v/>
      </c>
      <c r="V144" s="5" t="n"/>
    </row>
    <row r="145">
      <c r="A145" s="4" t="n"/>
      <c r="B145" s="5" t="n"/>
      <c r="C145" s="6" t="n"/>
      <c r="D145" s="4" t="n"/>
      <c r="E145" s="4" t="n"/>
      <c r="F145" s="7">
        <f>IF($D145="","",IF(COUNTIF('Politiques'!$B$5:$B$14,"&lt;="&amp;$D145)=0,"",INDEX('Politiques'!$A$5:$A$14,COUNTIF('Politiques'!$B$5:$B$14,"&lt;="&amp;$D145))))</f>
        <v/>
      </c>
      <c r="G145" s="8">
        <f>IF($F145="","",INDEX('Politiques'!$C$5:$C$14,MATCH($F145,'Politiques'!$A$5:$A$14,0)))</f>
        <v/>
      </c>
      <c r="H145" s="8">
        <f>IF(OR($A145="",$D145=""),"",IF($F145="",$A145-$D145,$A145-IF(AND(INDEX('Politiques'!$D$5:$D$14,MATCH($F145,'Politiques'!$A$5:$A$14,0))="Date de livraison",$E145&lt;&gt;""),$E145,$D145)))</f>
        <v/>
      </c>
      <c r="I145" s="7">
        <f>IF(OR($H145="",$G145=""),"",IF($H145&lt;=$G145,"Oui","Non"))</f>
        <v/>
      </c>
      <c r="J145" s="5" t="n"/>
      <c r="K145" s="9" t="n"/>
      <c r="L145" s="10">
        <f>IF(OR($A145="",$K145=""),"",IF($I145="Non",'Listes'!$D$7,IF($K145&lt;='Listes'!$E$5,'Listes'!$D$5,IF($K145&lt;='Listes'!$E$6,'Listes'!$D$6,'Listes'!$D$7))))</f>
        <v/>
      </c>
      <c r="M145" s="11">
        <f>IF($A145="","",WORKDAY($A145,'Listes'!$G$5))</f>
        <v/>
      </c>
      <c r="N145" s="5" t="n"/>
      <c r="O145" s="4" t="n"/>
      <c r="P145" s="7">
        <f>IF(OR($M145="",$O145=""),"",IF($O145&lt;=$M145,"Oui","Non"))</f>
        <v/>
      </c>
      <c r="Q145" s="9" t="n"/>
      <c r="R145" s="5" t="n"/>
      <c r="S145" s="4" t="n"/>
      <c r="T145" s="4" t="n"/>
      <c r="U145" s="12">
        <f>IF($A145="","",IF($T145&lt;&gt;"","Clôturée",IF($O145="",IF(TODAY()&gt;$M145,"Décision en retard","En attente de décision"),IF(OR($N145="Remboursement intégral",$N145="Remboursement partiel"),IF($S145="","Remboursement à effectuer",IF(TODAY()&gt;WORKDAY($S145,'Listes'!$G$6),"Vérifier et clôturer","Remboursement effectué")),"Ouverte"))))</f>
        <v/>
      </c>
      <c r="V145" s="5" t="n"/>
    </row>
    <row r="146">
      <c r="A146" s="4" t="n"/>
      <c r="B146" s="5" t="n"/>
      <c r="C146" s="6" t="n"/>
      <c r="D146" s="4" t="n"/>
      <c r="E146" s="4" t="n"/>
      <c r="F146" s="7">
        <f>IF($D146="","",IF(COUNTIF('Politiques'!$B$5:$B$14,"&lt;="&amp;$D146)=0,"",INDEX('Politiques'!$A$5:$A$14,COUNTIF('Politiques'!$B$5:$B$14,"&lt;="&amp;$D146))))</f>
        <v/>
      </c>
      <c r="G146" s="8">
        <f>IF($F146="","",INDEX('Politiques'!$C$5:$C$14,MATCH($F146,'Politiques'!$A$5:$A$14,0)))</f>
        <v/>
      </c>
      <c r="H146" s="8">
        <f>IF(OR($A146="",$D146=""),"",IF($F146="",$A146-$D146,$A146-IF(AND(INDEX('Politiques'!$D$5:$D$14,MATCH($F146,'Politiques'!$A$5:$A$14,0))="Date de livraison",$E146&lt;&gt;""),$E146,$D146)))</f>
        <v/>
      </c>
      <c r="I146" s="7">
        <f>IF(OR($H146="",$G146=""),"",IF($H146&lt;=$G146,"Oui","Non"))</f>
        <v/>
      </c>
      <c r="J146" s="5" t="n"/>
      <c r="K146" s="9" t="n"/>
      <c r="L146" s="10">
        <f>IF(OR($A146="",$K146=""),"",IF($I146="Non",'Listes'!$D$7,IF($K146&lt;='Listes'!$E$5,'Listes'!$D$5,IF($K146&lt;='Listes'!$E$6,'Listes'!$D$6,'Listes'!$D$7))))</f>
        <v/>
      </c>
      <c r="M146" s="11">
        <f>IF($A146="","",WORKDAY($A146,'Listes'!$G$5))</f>
        <v/>
      </c>
      <c r="N146" s="5" t="n"/>
      <c r="O146" s="4" t="n"/>
      <c r="P146" s="7">
        <f>IF(OR($M146="",$O146=""),"",IF($O146&lt;=$M146,"Oui","Non"))</f>
        <v/>
      </c>
      <c r="Q146" s="9" t="n"/>
      <c r="R146" s="5" t="n"/>
      <c r="S146" s="4" t="n"/>
      <c r="T146" s="4" t="n"/>
      <c r="U146" s="12">
        <f>IF($A146="","",IF($T146&lt;&gt;"","Clôturée",IF($O146="",IF(TODAY()&gt;$M146,"Décision en retard","En attente de décision"),IF(OR($N146="Remboursement intégral",$N146="Remboursement partiel"),IF($S146="","Remboursement à effectuer",IF(TODAY()&gt;WORKDAY($S146,'Listes'!$G$6),"Vérifier et clôturer","Remboursement effectué")),"Ouverte"))))</f>
        <v/>
      </c>
      <c r="V146" s="5" t="n"/>
    </row>
    <row r="147">
      <c r="A147" s="4" t="n"/>
      <c r="B147" s="5" t="n"/>
      <c r="C147" s="6" t="n"/>
      <c r="D147" s="4" t="n"/>
      <c r="E147" s="4" t="n"/>
      <c r="F147" s="7">
        <f>IF($D147="","",IF(COUNTIF('Politiques'!$B$5:$B$14,"&lt;="&amp;$D147)=0,"",INDEX('Politiques'!$A$5:$A$14,COUNTIF('Politiques'!$B$5:$B$14,"&lt;="&amp;$D147))))</f>
        <v/>
      </c>
      <c r="G147" s="8">
        <f>IF($F147="","",INDEX('Politiques'!$C$5:$C$14,MATCH($F147,'Politiques'!$A$5:$A$14,0)))</f>
        <v/>
      </c>
      <c r="H147" s="8">
        <f>IF(OR($A147="",$D147=""),"",IF($F147="",$A147-$D147,$A147-IF(AND(INDEX('Politiques'!$D$5:$D$14,MATCH($F147,'Politiques'!$A$5:$A$14,0))="Date de livraison",$E147&lt;&gt;""),$E147,$D147)))</f>
        <v/>
      </c>
      <c r="I147" s="7">
        <f>IF(OR($H147="",$G147=""),"",IF($H147&lt;=$G147,"Oui","Non"))</f>
        <v/>
      </c>
      <c r="J147" s="5" t="n"/>
      <c r="K147" s="9" t="n"/>
      <c r="L147" s="10">
        <f>IF(OR($A147="",$K147=""),"",IF($I147="Non",'Listes'!$D$7,IF($K147&lt;='Listes'!$E$5,'Listes'!$D$5,IF($K147&lt;='Listes'!$E$6,'Listes'!$D$6,'Listes'!$D$7))))</f>
        <v/>
      </c>
      <c r="M147" s="11">
        <f>IF($A147="","",WORKDAY($A147,'Listes'!$G$5))</f>
        <v/>
      </c>
      <c r="N147" s="5" t="n"/>
      <c r="O147" s="4" t="n"/>
      <c r="P147" s="7">
        <f>IF(OR($M147="",$O147=""),"",IF($O147&lt;=$M147,"Oui","Non"))</f>
        <v/>
      </c>
      <c r="Q147" s="9" t="n"/>
      <c r="R147" s="5" t="n"/>
      <c r="S147" s="4" t="n"/>
      <c r="T147" s="4" t="n"/>
      <c r="U147" s="12">
        <f>IF($A147="","",IF($T147&lt;&gt;"","Clôturée",IF($O147="",IF(TODAY()&gt;$M147,"Décision en retard","En attente de décision"),IF(OR($N147="Remboursement intégral",$N147="Remboursement partiel"),IF($S147="","Remboursement à effectuer",IF(TODAY()&gt;WORKDAY($S147,'Listes'!$G$6),"Vérifier et clôturer","Remboursement effectué")),"Ouverte"))))</f>
        <v/>
      </c>
      <c r="V147" s="5" t="n"/>
    </row>
    <row r="148">
      <c r="A148" s="4" t="n"/>
      <c r="B148" s="5" t="n"/>
      <c r="C148" s="6" t="n"/>
      <c r="D148" s="4" t="n"/>
      <c r="E148" s="4" t="n"/>
      <c r="F148" s="7">
        <f>IF($D148="","",IF(COUNTIF('Politiques'!$B$5:$B$14,"&lt;="&amp;$D148)=0,"",INDEX('Politiques'!$A$5:$A$14,COUNTIF('Politiques'!$B$5:$B$14,"&lt;="&amp;$D148))))</f>
        <v/>
      </c>
      <c r="G148" s="8">
        <f>IF($F148="","",INDEX('Politiques'!$C$5:$C$14,MATCH($F148,'Politiques'!$A$5:$A$14,0)))</f>
        <v/>
      </c>
      <c r="H148" s="8">
        <f>IF(OR($A148="",$D148=""),"",IF($F148="",$A148-$D148,$A148-IF(AND(INDEX('Politiques'!$D$5:$D$14,MATCH($F148,'Politiques'!$A$5:$A$14,0))="Date de livraison",$E148&lt;&gt;""),$E148,$D148)))</f>
        <v/>
      </c>
      <c r="I148" s="7">
        <f>IF(OR($H148="",$G148=""),"",IF($H148&lt;=$G148,"Oui","Non"))</f>
        <v/>
      </c>
      <c r="J148" s="5" t="n"/>
      <c r="K148" s="9" t="n"/>
      <c r="L148" s="10">
        <f>IF(OR($A148="",$K148=""),"",IF($I148="Non",'Listes'!$D$7,IF($K148&lt;='Listes'!$E$5,'Listes'!$D$5,IF($K148&lt;='Listes'!$E$6,'Listes'!$D$6,'Listes'!$D$7))))</f>
        <v/>
      </c>
      <c r="M148" s="11">
        <f>IF($A148="","",WORKDAY($A148,'Listes'!$G$5))</f>
        <v/>
      </c>
      <c r="N148" s="5" t="n"/>
      <c r="O148" s="4" t="n"/>
      <c r="P148" s="7">
        <f>IF(OR($M148="",$O148=""),"",IF($O148&lt;=$M148,"Oui","Non"))</f>
        <v/>
      </c>
      <c r="Q148" s="9" t="n"/>
      <c r="R148" s="5" t="n"/>
      <c r="S148" s="4" t="n"/>
      <c r="T148" s="4" t="n"/>
      <c r="U148" s="12">
        <f>IF($A148="","",IF($T148&lt;&gt;"","Clôturée",IF($O148="",IF(TODAY()&gt;$M148,"Décision en retard","En attente de décision"),IF(OR($N148="Remboursement intégral",$N148="Remboursement partiel"),IF($S148="","Remboursement à effectuer",IF(TODAY()&gt;WORKDAY($S148,'Listes'!$G$6),"Vérifier et clôturer","Remboursement effectué")),"Ouverte"))))</f>
        <v/>
      </c>
      <c r="V148" s="5" t="n"/>
    </row>
    <row r="149">
      <c r="A149" s="4" t="n"/>
      <c r="B149" s="5" t="n"/>
      <c r="C149" s="6" t="n"/>
      <c r="D149" s="4" t="n"/>
      <c r="E149" s="4" t="n"/>
      <c r="F149" s="7">
        <f>IF($D149="","",IF(COUNTIF('Politiques'!$B$5:$B$14,"&lt;="&amp;$D149)=0,"",INDEX('Politiques'!$A$5:$A$14,COUNTIF('Politiques'!$B$5:$B$14,"&lt;="&amp;$D149))))</f>
        <v/>
      </c>
      <c r="G149" s="8">
        <f>IF($F149="","",INDEX('Politiques'!$C$5:$C$14,MATCH($F149,'Politiques'!$A$5:$A$14,0)))</f>
        <v/>
      </c>
      <c r="H149" s="8">
        <f>IF(OR($A149="",$D149=""),"",IF($F149="",$A149-$D149,$A149-IF(AND(INDEX('Politiques'!$D$5:$D$14,MATCH($F149,'Politiques'!$A$5:$A$14,0))="Date de livraison",$E149&lt;&gt;""),$E149,$D149)))</f>
        <v/>
      </c>
      <c r="I149" s="7">
        <f>IF(OR($H149="",$G149=""),"",IF($H149&lt;=$G149,"Oui","Non"))</f>
        <v/>
      </c>
      <c r="J149" s="5" t="n"/>
      <c r="K149" s="9" t="n"/>
      <c r="L149" s="10">
        <f>IF(OR($A149="",$K149=""),"",IF($I149="Non",'Listes'!$D$7,IF($K149&lt;='Listes'!$E$5,'Listes'!$D$5,IF($K149&lt;='Listes'!$E$6,'Listes'!$D$6,'Listes'!$D$7))))</f>
        <v/>
      </c>
      <c r="M149" s="11">
        <f>IF($A149="","",WORKDAY($A149,'Listes'!$G$5))</f>
        <v/>
      </c>
      <c r="N149" s="5" t="n"/>
      <c r="O149" s="4" t="n"/>
      <c r="P149" s="7">
        <f>IF(OR($M149="",$O149=""),"",IF($O149&lt;=$M149,"Oui","Non"))</f>
        <v/>
      </c>
      <c r="Q149" s="9" t="n"/>
      <c r="R149" s="5" t="n"/>
      <c r="S149" s="4" t="n"/>
      <c r="T149" s="4" t="n"/>
      <c r="U149" s="12">
        <f>IF($A149="","",IF($T149&lt;&gt;"","Clôturée",IF($O149="",IF(TODAY()&gt;$M149,"Décision en retard","En attente de décision"),IF(OR($N149="Remboursement intégral",$N149="Remboursement partiel"),IF($S149="","Remboursement à effectuer",IF(TODAY()&gt;WORKDAY($S149,'Listes'!$G$6),"Vérifier et clôturer","Remboursement effectué")),"Ouverte"))))</f>
        <v/>
      </c>
      <c r="V149" s="5" t="n"/>
    </row>
    <row r="150">
      <c r="A150" s="4" t="n"/>
      <c r="B150" s="5" t="n"/>
      <c r="C150" s="6" t="n"/>
      <c r="D150" s="4" t="n"/>
      <c r="E150" s="4" t="n"/>
      <c r="F150" s="7">
        <f>IF($D150="","",IF(COUNTIF('Politiques'!$B$5:$B$14,"&lt;="&amp;$D150)=0,"",INDEX('Politiques'!$A$5:$A$14,COUNTIF('Politiques'!$B$5:$B$14,"&lt;="&amp;$D150))))</f>
        <v/>
      </c>
      <c r="G150" s="8">
        <f>IF($F150="","",INDEX('Politiques'!$C$5:$C$14,MATCH($F150,'Politiques'!$A$5:$A$14,0)))</f>
        <v/>
      </c>
      <c r="H150" s="8">
        <f>IF(OR($A150="",$D150=""),"",IF($F150="",$A150-$D150,$A150-IF(AND(INDEX('Politiques'!$D$5:$D$14,MATCH($F150,'Politiques'!$A$5:$A$14,0))="Date de livraison",$E150&lt;&gt;""),$E150,$D150)))</f>
        <v/>
      </c>
      <c r="I150" s="7">
        <f>IF(OR($H150="",$G150=""),"",IF($H150&lt;=$G150,"Oui","Non"))</f>
        <v/>
      </c>
      <c r="J150" s="5" t="n"/>
      <c r="K150" s="9" t="n"/>
      <c r="L150" s="10">
        <f>IF(OR($A150="",$K150=""),"",IF($I150="Non",'Listes'!$D$7,IF($K150&lt;='Listes'!$E$5,'Listes'!$D$5,IF($K150&lt;='Listes'!$E$6,'Listes'!$D$6,'Listes'!$D$7))))</f>
        <v/>
      </c>
      <c r="M150" s="11">
        <f>IF($A150="","",WORKDAY($A150,'Listes'!$G$5))</f>
        <v/>
      </c>
      <c r="N150" s="5" t="n"/>
      <c r="O150" s="4" t="n"/>
      <c r="P150" s="7">
        <f>IF(OR($M150="",$O150=""),"",IF($O150&lt;=$M150,"Oui","Non"))</f>
        <v/>
      </c>
      <c r="Q150" s="9" t="n"/>
      <c r="R150" s="5" t="n"/>
      <c r="S150" s="4" t="n"/>
      <c r="T150" s="4" t="n"/>
      <c r="U150" s="12">
        <f>IF($A150="","",IF($T150&lt;&gt;"","Clôturée",IF($O150="",IF(TODAY()&gt;$M150,"Décision en retard","En attente de décision"),IF(OR($N150="Remboursement intégral",$N150="Remboursement partiel"),IF($S150="","Remboursement à effectuer",IF(TODAY()&gt;WORKDAY($S150,'Listes'!$G$6),"Vérifier et clôturer","Remboursement effectué")),"Ouverte"))))</f>
        <v/>
      </c>
      <c r="V150" s="5" t="n"/>
    </row>
    <row r="151">
      <c r="A151" s="4" t="n"/>
      <c r="B151" s="5" t="n"/>
      <c r="C151" s="6" t="n"/>
      <c r="D151" s="4" t="n"/>
      <c r="E151" s="4" t="n"/>
      <c r="F151" s="7">
        <f>IF($D151="","",IF(COUNTIF('Politiques'!$B$5:$B$14,"&lt;="&amp;$D151)=0,"",INDEX('Politiques'!$A$5:$A$14,COUNTIF('Politiques'!$B$5:$B$14,"&lt;="&amp;$D151))))</f>
        <v/>
      </c>
      <c r="G151" s="8">
        <f>IF($F151="","",INDEX('Politiques'!$C$5:$C$14,MATCH($F151,'Politiques'!$A$5:$A$14,0)))</f>
        <v/>
      </c>
      <c r="H151" s="8">
        <f>IF(OR($A151="",$D151=""),"",IF($F151="",$A151-$D151,$A151-IF(AND(INDEX('Politiques'!$D$5:$D$14,MATCH($F151,'Politiques'!$A$5:$A$14,0))="Date de livraison",$E151&lt;&gt;""),$E151,$D151)))</f>
        <v/>
      </c>
      <c r="I151" s="7">
        <f>IF(OR($H151="",$G151=""),"",IF($H151&lt;=$G151,"Oui","Non"))</f>
        <v/>
      </c>
      <c r="J151" s="5" t="n"/>
      <c r="K151" s="9" t="n"/>
      <c r="L151" s="10">
        <f>IF(OR($A151="",$K151=""),"",IF($I151="Non",'Listes'!$D$7,IF($K151&lt;='Listes'!$E$5,'Listes'!$D$5,IF($K151&lt;='Listes'!$E$6,'Listes'!$D$6,'Listes'!$D$7))))</f>
        <v/>
      </c>
      <c r="M151" s="11">
        <f>IF($A151="","",WORKDAY($A151,'Listes'!$G$5))</f>
        <v/>
      </c>
      <c r="N151" s="5" t="n"/>
      <c r="O151" s="4" t="n"/>
      <c r="P151" s="7">
        <f>IF(OR($M151="",$O151=""),"",IF($O151&lt;=$M151,"Oui","Non"))</f>
        <v/>
      </c>
      <c r="Q151" s="9" t="n"/>
      <c r="R151" s="5" t="n"/>
      <c r="S151" s="4" t="n"/>
      <c r="T151" s="4" t="n"/>
      <c r="U151" s="12">
        <f>IF($A151="","",IF($T151&lt;&gt;"","Clôturée",IF($O151="",IF(TODAY()&gt;$M151,"Décision en retard","En attente de décision"),IF(OR($N151="Remboursement intégral",$N151="Remboursement partiel"),IF($S151="","Remboursement à effectuer",IF(TODAY()&gt;WORKDAY($S151,'Listes'!$G$6),"Vérifier et clôturer","Remboursement effectué")),"Ouverte"))))</f>
        <v/>
      </c>
      <c r="V151" s="5" t="n"/>
    </row>
    <row r="152">
      <c r="A152" s="4" t="n"/>
      <c r="B152" s="5" t="n"/>
      <c r="C152" s="6" t="n"/>
      <c r="D152" s="4" t="n"/>
      <c r="E152" s="4" t="n"/>
      <c r="F152" s="7">
        <f>IF($D152="","",IF(COUNTIF('Politiques'!$B$5:$B$14,"&lt;="&amp;$D152)=0,"",INDEX('Politiques'!$A$5:$A$14,COUNTIF('Politiques'!$B$5:$B$14,"&lt;="&amp;$D152))))</f>
        <v/>
      </c>
      <c r="G152" s="8">
        <f>IF($F152="","",INDEX('Politiques'!$C$5:$C$14,MATCH($F152,'Politiques'!$A$5:$A$14,0)))</f>
        <v/>
      </c>
      <c r="H152" s="8">
        <f>IF(OR($A152="",$D152=""),"",IF($F152="",$A152-$D152,$A152-IF(AND(INDEX('Politiques'!$D$5:$D$14,MATCH($F152,'Politiques'!$A$5:$A$14,0))="Date de livraison",$E152&lt;&gt;""),$E152,$D152)))</f>
        <v/>
      </c>
      <c r="I152" s="7">
        <f>IF(OR($H152="",$G152=""),"",IF($H152&lt;=$G152,"Oui","Non"))</f>
        <v/>
      </c>
      <c r="J152" s="5" t="n"/>
      <c r="K152" s="9" t="n"/>
      <c r="L152" s="10">
        <f>IF(OR($A152="",$K152=""),"",IF($I152="Non",'Listes'!$D$7,IF($K152&lt;='Listes'!$E$5,'Listes'!$D$5,IF($K152&lt;='Listes'!$E$6,'Listes'!$D$6,'Listes'!$D$7))))</f>
        <v/>
      </c>
      <c r="M152" s="11">
        <f>IF($A152="","",WORKDAY($A152,'Listes'!$G$5))</f>
        <v/>
      </c>
      <c r="N152" s="5" t="n"/>
      <c r="O152" s="4" t="n"/>
      <c r="P152" s="7">
        <f>IF(OR($M152="",$O152=""),"",IF($O152&lt;=$M152,"Oui","Non"))</f>
        <v/>
      </c>
      <c r="Q152" s="9" t="n"/>
      <c r="R152" s="5" t="n"/>
      <c r="S152" s="4" t="n"/>
      <c r="T152" s="4" t="n"/>
      <c r="U152" s="12">
        <f>IF($A152="","",IF($T152&lt;&gt;"","Clôturée",IF($O152="",IF(TODAY()&gt;$M152,"Décision en retard","En attente de décision"),IF(OR($N152="Remboursement intégral",$N152="Remboursement partiel"),IF($S152="","Remboursement à effectuer",IF(TODAY()&gt;WORKDAY($S152,'Listes'!$G$6),"Vérifier et clôturer","Remboursement effectué")),"Ouverte"))))</f>
        <v/>
      </c>
      <c r="V152" s="5" t="n"/>
    </row>
    <row r="153">
      <c r="A153" s="4" t="n"/>
      <c r="B153" s="5" t="n"/>
      <c r="C153" s="6" t="n"/>
      <c r="D153" s="4" t="n"/>
      <c r="E153" s="4" t="n"/>
      <c r="F153" s="7">
        <f>IF($D153="","",IF(COUNTIF('Politiques'!$B$5:$B$14,"&lt;="&amp;$D153)=0,"",INDEX('Politiques'!$A$5:$A$14,COUNTIF('Politiques'!$B$5:$B$14,"&lt;="&amp;$D153))))</f>
        <v/>
      </c>
      <c r="G153" s="8">
        <f>IF($F153="","",INDEX('Politiques'!$C$5:$C$14,MATCH($F153,'Politiques'!$A$5:$A$14,0)))</f>
        <v/>
      </c>
      <c r="H153" s="8">
        <f>IF(OR($A153="",$D153=""),"",IF($F153="",$A153-$D153,$A153-IF(AND(INDEX('Politiques'!$D$5:$D$14,MATCH($F153,'Politiques'!$A$5:$A$14,0))="Date de livraison",$E153&lt;&gt;""),$E153,$D153)))</f>
        <v/>
      </c>
      <c r="I153" s="7">
        <f>IF(OR($H153="",$G153=""),"",IF($H153&lt;=$G153,"Oui","Non"))</f>
        <v/>
      </c>
      <c r="J153" s="5" t="n"/>
      <c r="K153" s="9" t="n"/>
      <c r="L153" s="10">
        <f>IF(OR($A153="",$K153=""),"",IF($I153="Non",'Listes'!$D$7,IF($K153&lt;='Listes'!$E$5,'Listes'!$D$5,IF($K153&lt;='Listes'!$E$6,'Listes'!$D$6,'Listes'!$D$7))))</f>
        <v/>
      </c>
      <c r="M153" s="11">
        <f>IF($A153="","",WORKDAY($A153,'Listes'!$G$5))</f>
        <v/>
      </c>
      <c r="N153" s="5" t="n"/>
      <c r="O153" s="4" t="n"/>
      <c r="P153" s="7">
        <f>IF(OR($M153="",$O153=""),"",IF($O153&lt;=$M153,"Oui","Non"))</f>
        <v/>
      </c>
      <c r="Q153" s="9" t="n"/>
      <c r="R153" s="5" t="n"/>
      <c r="S153" s="4" t="n"/>
      <c r="T153" s="4" t="n"/>
      <c r="U153" s="12">
        <f>IF($A153="","",IF($T153&lt;&gt;"","Clôturée",IF($O153="",IF(TODAY()&gt;$M153,"Décision en retard","En attente de décision"),IF(OR($N153="Remboursement intégral",$N153="Remboursement partiel"),IF($S153="","Remboursement à effectuer",IF(TODAY()&gt;WORKDAY($S153,'Listes'!$G$6),"Vérifier et clôturer","Remboursement effectué")),"Ouverte"))))</f>
        <v/>
      </c>
      <c r="V153" s="5" t="n"/>
    </row>
    <row r="154">
      <c r="A154" s="4" t="n"/>
      <c r="B154" s="5" t="n"/>
      <c r="C154" s="6" t="n"/>
      <c r="D154" s="4" t="n"/>
      <c r="E154" s="4" t="n"/>
      <c r="F154" s="7">
        <f>IF($D154="","",IF(COUNTIF('Politiques'!$B$5:$B$14,"&lt;="&amp;$D154)=0,"",INDEX('Politiques'!$A$5:$A$14,COUNTIF('Politiques'!$B$5:$B$14,"&lt;="&amp;$D154))))</f>
        <v/>
      </c>
      <c r="G154" s="8">
        <f>IF($F154="","",INDEX('Politiques'!$C$5:$C$14,MATCH($F154,'Politiques'!$A$5:$A$14,0)))</f>
        <v/>
      </c>
      <c r="H154" s="8">
        <f>IF(OR($A154="",$D154=""),"",IF($F154="",$A154-$D154,$A154-IF(AND(INDEX('Politiques'!$D$5:$D$14,MATCH($F154,'Politiques'!$A$5:$A$14,0))="Date de livraison",$E154&lt;&gt;""),$E154,$D154)))</f>
        <v/>
      </c>
      <c r="I154" s="7">
        <f>IF(OR($H154="",$G154=""),"",IF($H154&lt;=$G154,"Oui","Non"))</f>
        <v/>
      </c>
      <c r="J154" s="5" t="n"/>
      <c r="K154" s="9" t="n"/>
      <c r="L154" s="10">
        <f>IF(OR($A154="",$K154=""),"",IF($I154="Non",'Listes'!$D$7,IF($K154&lt;='Listes'!$E$5,'Listes'!$D$5,IF($K154&lt;='Listes'!$E$6,'Listes'!$D$6,'Listes'!$D$7))))</f>
        <v/>
      </c>
      <c r="M154" s="11">
        <f>IF($A154="","",WORKDAY($A154,'Listes'!$G$5))</f>
        <v/>
      </c>
      <c r="N154" s="5" t="n"/>
      <c r="O154" s="4" t="n"/>
      <c r="P154" s="7">
        <f>IF(OR($M154="",$O154=""),"",IF($O154&lt;=$M154,"Oui","Non"))</f>
        <v/>
      </c>
      <c r="Q154" s="9" t="n"/>
      <c r="R154" s="5" t="n"/>
      <c r="S154" s="4" t="n"/>
      <c r="T154" s="4" t="n"/>
      <c r="U154" s="12">
        <f>IF($A154="","",IF($T154&lt;&gt;"","Clôturée",IF($O154="",IF(TODAY()&gt;$M154,"Décision en retard","En attente de décision"),IF(OR($N154="Remboursement intégral",$N154="Remboursement partiel"),IF($S154="","Remboursement à effectuer",IF(TODAY()&gt;WORKDAY($S154,'Listes'!$G$6),"Vérifier et clôturer","Remboursement effectué")),"Ouverte"))))</f>
        <v/>
      </c>
      <c r="V154" s="5" t="n"/>
    </row>
    <row r="155">
      <c r="A155" s="4" t="n"/>
      <c r="B155" s="5" t="n"/>
      <c r="C155" s="6" t="n"/>
      <c r="D155" s="4" t="n"/>
      <c r="E155" s="4" t="n"/>
      <c r="F155" s="7">
        <f>IF($D155="","",IF(COUNTIF('Politiques'!$B$5:$B$14,"&lt;="&amp;$D155)=0,"",INDEX('Politiques'!$A$5:$A$14,COUNTIF('Politiques'!$B$5:$B$14,"&lt;="&amp;$D155))))</f>
        <v/>
      </c>
      <c r="G155" s="8">
        <f>IF($F155="","",INDEX('Politiques'!$C$5:$C$14,MATCH($F155,'Politiques'!$A$5:$A$14,0)))</f>
        <v/>
      </c>
      <c r="H155" s="8">
        <f>IF(OR($A155="",$D155=""),"",IF($F155="",$A155-$D155,$A155-IF(AND(INDEX('Politiques'!$D$5:$D$14,MATCH($F155,'Politiques'!$A$5:$A$14,0))="Date de livraison",$E155&lt;&gt;""),$E155,$D155)))</f>
        <v/>
      </c>
      <c r="I155" s="7">
        <f>IF(OR($H155="",$G155=""),"",IF($H155&lt;=$G155,"Oui","Non"))</f>
        <v/>
      </c>
      <c r="J155" s="5" t="n"/>
      <c r="K155" s="9" t="n"/>
      <c r="L155" s="10">
        <f>IF(OR($A155="",$K155=""),"",IF($I155="Non",'Listes'!$D$7,IF($K155&lt;='Listes'!$E$5,'Listes'!$D$5,IF($K155&lt;='Listes'!$E$6,'Listes'!$D$6,'Listes'!$D$7))))</f>
        <v/>
      </c>
      <c r="M155" s="11">
        <f>IF($A155="","",WORKDAY($A155,'Listes'!$G$5))</f>
        <v/>
      </c>
      <c r="N155" s="5" t="n"/>
      <c r="O155" s="4" t="n"/>
      <c r="P155" s="7">
        <f>IF(OR($M155="",$O155=""),"",IF($O155&lt;=$M155,"Oui","Non"))</f>
        <v/>
      </c>
      <c r="Q155" s="9" t="n"/>
      <c r="R155" s="5" t="n"/>
      <c r="S155" s="4" t="n"/>
      <c r="T155" s="4" t="n"/>
      <c r="U155" s="12">
        <f>IF($A155="","",IF($T155&lt;&gt;"","Clôturée",IF($O155="",IF(TODAY()&gt;$M155,"Décision en retard","En attente de décision"),IF(OR($N155="Remboursement intégral",$N155="Remboursement partiel"),IF($S155="","Remboursement à effectuer",IF(TODAY()&gt;WORKDAY($S155,'Listes'!$G$6),"Vérifier et clôturer","Remboursement effectué")),"Ouverte"))))</f>
        <v/>
      </c>
      <c r="V155" s="5" t="n"/>
    </row>
    <row r="156">
      <c r="A156" s="4" t="n"/>
      <c r="B156" s="5" t="n"/>
      <c r="C156" s="6" t="n"/>
      <c r="D156" s="4" t="n"/>
      <c r="E156" s="4" t="n"/>
      <c r="F156" s="7">
        <f>IF($D156="","",IF(COUNTIF('Politiques'!$B$5:$B$14,"&lt;="&amp;$D156)=0,"",INDEX('Politiques'!$A$5:$A$14,COUNTIF('Politiques'!$B$5:$B$14,"&lt;="&amp;$D156))))</f>
        <v/>
      </c>
      <c r="G156" s="8">
        <f>IF($F156="","",INDEX('Politiques'!$C$5:$C$14,MATCH($F156,'Politiques'!$A$5:$A$14,0)))</f>
        <v/>
      </c>
      <c r="H156" s="8">
        <f>IF(OR($A156="",$D156=""),"",IF($F156="",$A156-$D156,$A156-IF(AND(INDEX('Politiques'!$D$5:$D$14,MATCH($F156,'Politiques'!$A$5:$A$14,0))="Date de livraison",$E156&lt;&gt;""),$E156,$D156)))</f>
        <v/>
      </c>
      <c r="I156" s="7">
        <f>IF(OR($H156="",$G156=""),"",IF($H156&lt;=$G156,"Oui","Non"))</f>
        <v/>
      </c>
      <c r="J156" s="5" t="n"/>
      <c r="K156" s="9" t="n"/>
      <c r="L156" s="10">
        <f>IF(OR($A156="",$K156=""),"",IF($I156="Non",'Listes'!$D$7,IF($K156&lt;='Listes'!$E$5,'Listes'!$D$5,IF($K156&lt;='Listes'!$E$6,'Listes'!$D$6,'Listes'!$D$7))))</f>
        <v/>
      </c>
      <c r="M156" s="11">
        <f>IF($A156="","",WORKDAY($A156,'Listes'!$G$5))</f>
        <v/>
      </c>
      <c r="N156" s="5" t="n"/>
      <c r="O156" s="4" t="n"/>
      <c r="P156" s="7">
        <f>IF(OR($M156="",$O156=""),"",IF($O156&lt;=$M156,"Oui","Non"))</f>
        <v/>
      </c>
      <c r="Q156" s="9" t="n"/>
      <c r="R156" s="5" t="n"/>
      <c r="S156" s="4" t="n"/>
      <c r="T156" s="4" t="n"/>
      <c r="U156" s="12">
        <f>IF($A156="","",IF($T156&lt;&gt;"","Clôturée",IF($O156="",IF(TODAY()&gt;$M156,"Décision en retard","En attente de décision"),IF(OR($N156="Remboursement intégral",$N156="Remboursement partiel"),IF($S156="","Remboursement à effectuer",IF(TODAY()&gt;WORKDAY($S156,'Listes'!$G$6),"Vérifier et clôturer","Remboursement effectué")),"Ouverte"))))</f>
        <v/>
      </c>
      <c r="V156" s="5" t="n"/>
    </row>
    <row r="157">
      <c r="A157" s="4" t="n"/>
      <c r="B157" s="5" t="n"/>
      <c r="C157" s="6" t="n"/>
      <c r="D157" s="4" t="n"/>
      <c r="E157" s="4" t="n"/>
      <c r="F157" s="7">
        <f>IF($D157="","",IF(COUNTIF('Politiques'!$B$5:$B$14,"&lt;="&amp;$D157)=0,"",INDEX('Politiques'!$A$5:$A$14,COUNTIF('Politiques'!$B$5:$B$14,"&lt;="&amp;$D157))))</f>
        <v/>
      </c>
      <c r="G157" s="8">
        <f>IF($F157="","",INDEX('Politiques'!$C$5:$C$14,MATCH($F157,'Politiques'!$A$5:$A$14,0)))</f>
        <v/>
      </c>
      <c r="H157" s="8">
        <f>IF(OR($A157="",$D157=""),"",IF($F157="",$A157-$D157,$A157-IF(AND(INDEX('Politiques'!$D$5:$D$14,MATCH($F157,'Politiques'!$A$5:$A$14,0))="Date de livraison",$E157&lt;&gt;""),$E157,$D157)))</f>
        <v/>
      </c>
      <c r="I157" s="7">
        <f>IF(OR($H157="",$G157=""),"",IF($H157&lt;=$G157,"Oui","Non"))</f>
        <v/>
      </c>
      <c r="J157" s="5" t="n"/>
      <c r="K157" s="9" t="n"/>
      <c r="L157" s="10">
        <f>IF(OR($A157="",$K157=""),"",IF($I157="Non",'Listes'!$D$7,IF($K157&lt;='Listes'!$E$5,'Listes'!$D$5,IF($K157&lt;='Listes'!$E$6,'Listes'!$D$6,'Listes'!$D$7))))</f>
        <v/>
      </c>
      <c r="M157" s="11">
        <f>IF($A157="","",WORKDAY($A157,'Listes'!$G$5))</f>
        <v/>
      </c>
      <c r="N157" s="5" t="n"/>
      <c r="O157" s="4" t="n"/>
      <c r="P157" s="7">
        <f>IF(OR($M157="",$O157=""),"",IF($O157&lt;=$M157,"Oui","Non"))</f>
        <v/>
      </c>
      <c r="Q157" s="9" t="n"/>
      <c r="R157" s="5" t="n"/>
      <c r="S157" s="4" t="n"/>
      <c r="T157" s="4" t="n"/>
      <c r="U157" s="12">
        <f>IF($A157="","",IF($T157&lt;&gt;"","Clôturée",IF($O157="",IF(TODAY()&gt;$M157,"Décision en retard","En attente de décision"),IF(OR($N157="Remboursement intégral",$N157="Remboursement partiel"),IF($S157="","Remboursement à effectuer",IF(TODAY()&gt;WORKDAY($S157,'Listes'!$G$6),"Vérifier et clôturer","Remboursement effectué")),"Ouverte"))))</f>
        <v/>
      </c>
      <c r="V157" s="5" t="n"/>
    </row>
    <row r="158">
      <c r="A158" s="4" t="n"/>
      <c r="B158" s="5" t="n"/>
      <c r="C158" s="6" t="n"/>
      <c r="D158" s="4" t="n"/>
      <c r="E158" s="4" t="n"/>
      <c r="F158" s="7">
        <f>IF($D158="","",IF(COUNTIF('Politiques'!$B$5:$B$14,"&lt;="&amp;$D158)=0,"",INDEX('Politiques'!$A$5:$A$14,COUNTIF('Politiques'!$B$5:$B$14,"&lt;="&amp;$D158))))</f>
        <v/>
      </c>
      <c r="G158" s="8">
        <f>IF($F158="","",INDEX('Politiques'!$C$5:$C$14,MATCH($F158,'Politiques'!$A$5:$A$14,0)))</f>
        <v/>
      </c>
      <c r="H158" s="8">
        <f>IF(OR($A158="",$D158=""),"",IF($F158="",$A158-$D158,$A158-IF(AND(INDEX('Politiques'!$D$5:$D$14,MATCH($F158,'Politiques'!$A$5:$A$14,0))="Date de livraison",$E158&lt;&gt;""),$E158,$D158)))</f>
        <v/>
      </c>
      <c r="I158" s="7">
        <f>IF(OR($H158="",$G158=""),"",IF($H158&lt;=$G158,"Oui","Non"))</f>
        <v/>
      </c>
      <c r="J158" s="5" t="n"/>
      <c r="K158" s="9" t="n"/>
      <c r="L158" s="10">
        <f>IF(OR($A158="",$K158=""),"",IF($I158="Non",'Listes'!$D$7,IF($K158&lt;='Listes'!$E$5,'Listes'!$D$5,IF($K158&lt;='Listes'!$E$6,'Listes'!$D$6,'Listes'!$D$7))))</f>
        <v/>
      </c>
      <c r="M158" s="11">
        <f>IF($A158="","",WORKDAY($A158,'Listes'!$G$5))</f>
        <v/>
      </c>
      <c r="N158" s="5" t="n"/>
      <c r="O158" s="4" t="n"/>
      <c r="P158" s="7">
        <f>IF(OR($M158="",$O158=""),"",IF($O158&lt;=$M158,"Oui","Non"))</f>
        <v/>
      </c>
      <c r="Q158" s="9" t="n"/>
      <c r="R158" s="5" t="n"/>
      <c r="S158" s="4" t="n"/>
      <c r="T158" s="4" t="n"/>
      <c r="U158" s="12">
        <f>IF($A158="","",IF($T158&lt;&gt;"","Clôturée",IF($O158="",IF(TODAY()&gt;$M158,"Décision en retard","En attente de décision"),IF(OR($N158="Remboursement intégral",$N158="Remboursement partiel"),IF($S158="","Remboursement à effectuer",IF(TODAY()&gt;WORKDAY($S158,'Listes'!$G$6),"Vérifier et clôturer","Remboursement effectué")),"Ouverte"))))</f>
        <v/>
      </c>
      <c r="V158" s="5" t="n"/>
    </row>
    <row r="159">
      <c r="A159" s="4" t="n"/>
      <c r="B159" s="5" t="n"/>
      <c r="C159" s="6" t="n"/>
      <c r="D159" s="4" t="n"/>
      <c r="E159" s="4" t="n"/>
      <c r="F159" s="7">
        <f>IF($D159="","",IF(COUNTIF('Politiques'!$B$5:$B$14,"&lt;="&amp;$D159)=0,"",INDEX('Politiques'!$A$5:$A$14,COUNTIF('Politiques'!$B$5:$B$14,"&lt;="&amp;$D159))))</f>
        <v/>
      </c>
      <c r="G159" s="8">
        <f>IF($F159="","",INDEX('Politiques'!$C$5:$C$14,MATCH($F159,'Politiques'!$A$5:$A$14,0)))</f>
        <v/>
      </c>
      <c r="H159" s="8">
        <f>IF(OR($A159="",$D159=""),"",IF($F159="",$A159-$D159,$A159-IF(AND(INDEX('Politiques'!$D$5:$D$14,MATCH($F159,'Politiques'!$A$5:$A$14,0))="Date de livraison",$E159&lt;&gt;""),$E159,$D159)))</f>
        <v/>
      </c>
      <c r="I159" s="7">
        <f>IF(OR($H159="",$G159=""),"",IF($H159&lt;=$G159,"Oui","Non"))</f>
        <v/>
      </c>
      <c r="J159" s="5" t="n"/>
      <c r="K159" s="9" t="n"/>
      <c r="L159" s="10">
        <f>IF(OR($A159="",$K159=""),"",IF($I159="Non",'Listes'!$D$7,IF($K159&lt;='Listes'!$E$5,'Listes'!$D$5,IF($K159&lt;='Listes'!$E$6,'Listes'!$D$6,'Listes'!$D$7))))</f>
        <v/>
      </c>
      <c r="M159" s="11">
        <f>IF($A159="","",WORKDAY($A159,'Listes'!$G$5))</f>
        <v/>
      </c>
      <c r="N159" s="5" t="n"/>
      <c r="O159" s="4" t="n"/>
      <c r="P159" s="7">
        <f>IF(OR($M159="",$O159=""),"",IF($O159&lt;=$M159,"Oui","Non"))</f>
        <v/>
      </c>
      <c r="Q159" s="9" t="n"/>
      <c r="R159" s="5" t="n"/>
      <c r="S159" s="4" t="n"/>
      <c r="T159" s="4" t="n"/>
      <c r="U159" s="12">
        <f>IF($A159="","",IF($T159&lt;&gt;"","Clôturée",IF($O159="",IF(TODAY()&gt;$M159,"Décision en retard","En attente de décision"),IF(OR($N159="Remboursement intégral",$N159="Remboursement partiel"),IF($S159="","Remboursement à effectuer",IF(TODAY()&gt;WORKDAY($S159,'Listes'!$G$6),"Vérifier et clôturer","Remboursement effectué")),"Ouverte"))))</f>
        <v/>
      </c>
      <c r="V159" s="5" t="n"/>
    </row>
    <row r="160">
      <c r="A160" s="4" t="n"/>
      <c r="B160" s="5" t="n"/>
      <c r="C160" s="6" t="n"/>
      <c r="D160" s="4" t="n"/>
      <c r="E160" s="4" t="n"/>
      <c r="F160" s="7">
        <f>IF($D160="","",IF(COUNTIF('Politiques'!$B$5:$B$14,"&lt;="&amp;$D160)=0,"",INDEX('Politiques'!$A$5:$A$14,COUNTIF('Politiques'!$B$5:$B$14,"&lt;="&amp;$D160))))</f>
        <v/>
      </c>
      <c r="G160" s="8">
        <f>IF($F160="","",INDEX('Politiques'!$C$5:$C$14,MATCH($F160,'Politiques'!$A$5:$A$14,0)))</f>
        <v/>
      </c>
      <c r="H160" s="8">
        <f>IF(OR($A160="",$D160=""),"",IF($F160="",$A160-$D160,$A160-IF(AND(INDEX('Politiques'!$D$5:$D$14,MATCH($F160,'Politiques'!$A$5:$A$14,0))="Date de livraison",$E160&lt;&gt;""),$E160,$D160)))</f>
        <v/>
      </c>
      <c r="I160" s="7">
        <f>IF(OR($H160="",$G160=""),"",IF($H160&lt;=$G160,"Oui","Non"))</f>
        <v/>
      </c>
      <c r="J160" s="5" t="n"/>
      <c r="K160" s="9" t="n"/>
      <c r="L160" s="10">
        <f>IF(OR($A160="",$K160=""),"",IF($I160="Non",'Listes'!$D$7,IF($K160&lt;='Listes'!$E$5,'Listes'!$D$5,IF($K160&lt;='Listes'!$E$6,'Listes'!$D$6,'Listes'!$D$7))))</f>
        <v/>
      </c>
      <c r="M160" s="11">
        <f>IF($A160="","",WORKDAY($A160,'Listes'!$G$5))</f>
        <v/>
      </c>
      <c r="N160" s="5" t="n"/>
      <c r="O160" s="4" t="n"/>
      <c r="P160" s="7">
        <f>IF(OR($M160="",$O160=""),"",IF($O160&lt;=$M160,"Oui","Non"))</f>
        <v/>
      </c>
      <c r="Q160" s="9" t="n"/>
      <c r="R160" s="5" t="n"/>
      <c r="S160" s="4" t="n"/>
      <c r="T160" s="4" t="n"/>
      <c r="U160" s="12">
        <f>IF($A160="","",IF($T160&lt;&gt;"","Clôturée",IF($O160="",IF(TODAY()&gt;$M160,"Décision en retard","En attente de décision"),IF(OR($N160="Remboursement intégral",$N160="Remboursement partiel"),IF($S160="","Remboursement à effectuer",IF(TODAY()&gt;WORKDAY($S160,'Listes'!$G$6),"Vérifier et clôturer","Remboursement effectué")),"Ouverte"))))</f>
        <v/>
      </c>
      <c r="V160" s="5" t="n"/>
    </row>
    <row r="161">
      <c r="A161" s="4" t="n"/>
      <c r="B161" s="5" t="n"/>
      <c r="C161" s="6" t="n"/>
      <c r="D161" s="4" t="n"/>
      <c r="E161" s="4" t="n"/>
      <c r="F161" s="7">
        <f>IF($D161="","",IF(COUNTIF('Politiques'!$B$5:$B$14,"&lt;="&amp;$D161)=0,"",INDEX('Politiques'!$A$5:$A$14,COUNTIF('Politiques'!$B$5:$B$14,"&lt;="&amp;$D161))))</f>
        <v/>
      </c>
      <c r="G161" s="8">
        <f>IF($F161="","",INDEX('Politiques'!$C$5:$C$14,MATCH($F161,'Politiques'!$A$5:$A$14,0)))</f>
        <v/>
      </c>
      <c r="H161" s="8">
        <f>IF(OR($A161="",$D161=""),"",IF($F161="",$A161-$D161,$A161-IF(AND(INDEX('Politiques'!$D$5:$D$14,MATCH($F161,'Politiques'!$A$5:$A$14,0))="Date de livraison",$E161&lt;&gt;""),$E161,$D161)))</f>
        <v/>
      </c>
      <c r="I161" s="7">
        <f>IF(OR($H161="",$G161=""),"",IF($H161&lt;=$G161,"Oui","Non"))</f>
        <v/>
      </c>
      <c r="J161" s="5" t="n"/>
      <c r="K161" s="9" t="n"/>
      <c r="L161" s="10">
        <f>IF(OR($A161="",$K161=""),"",IF($I161="Non",'Listes'!$D$7,IF($K161&lt;='Listes'!$E$5,'Listes'!$D$5,IF($K161&lt;='Listes'!$E$6,'Listes'!$D$6,'Listes'!$D$7))))</f>
        <v/>
      </c>
      <c r="M161" s="11">
        <f>IF($A161="","",WORKDAY($A161,'Listes'!$G$5))</f>
        <v/>
      </c>
      <c r="N161" s="5" t="n"/>
      <c r="O161" s="4" t="n"/>
      <c r="P161" s="7">
        <f>IF(OR($M161="",$O161=""),"",IF($O161&lt;=$M161,"Oui","Non"))</f>
        <v/>
      </c>
      <c r="Q161" s="9" t="n"/>
      <c r="R161" s="5" t="n"/>
      <c r="S161" s="4" t="n"/>
      <c r="T161" s="4" t="n"/>
      <c r="U161" s="12">
        <f>IF($A161="","",IF($T161&lt;&gt;"","Clôturée",IF($O161="",IF(TODAY()&gt;$M161,"Décision en retard","En attente de décision"),IF(OR($N161="Remboursement intégral",$N161="Remboursement partiel"),IF($S161="","Remboursement à effectuer",IF(TODAY()&gt;WORKDAY($S161,'Listes'!$G$6),"Vérifier et clôturer","Remboursement effectué")),"Ouverte"))))</f>
        <v/>
      </c>
      <c r="V161" s="5" t="n"/>
    </row>
    <row r="162">
      <c r="A162" s="4" t="n"/>
      <c r="B162" s="5" t="n"/>
      <c r="C162" s="6" t="n"/>
      <c r="D162" s="4" t="n"/>
      <c r="E162" s="4" t="n"/>
      <c r="F162" s="7">
        <f>IF($D162="","",IF(COUNTIF('Politiques'!$B$5:$B$14,"&lt;="&amp;$D162)=0,"",INDEX('Politiques'!$A$5:$A$14,COUNTIF('Politiques'!$B$5:$B$14,"&lt;="&amp;$D162))))</f>
        <v/>
      </c>
      <c r="G162" s="8">
        <f>IF($F162="","",INDEX('Politiques'!$C$5:$C$14,MATCH($F162,'Politiques'!$A$5:$A$14,0)))</f>
        <v/>
      </c>
      <c r="H162" s="8">
        <f>IF(OR($A162="",$D162=""),"",IF($F162="",$A162-$D162,$A162-IF(AND(INDEX('Politiques'!$D$5:$D$14,MATCH($F162,'Politiques'!$A$5:$A$14,0))="Date de livraison",$E162&lt;&gt;""),$E162,$D162)))</f>
        <v/>
      </c>
      <c r="I162" s="7">
        <f>IF(OR($H162="",$G162=""),"",IF($H162&lt;=$G162,"Oui","Non"))</f>
        <v/>
      </c>
      <c r="J162" s="5" t="n"/>
      <c r="K162" s="9" t="n"/>
      <c r="L162" s="10">
        <f>IF(OR($A162="",$K162=""),"",IF($I162="Non",'Listes'!$D$7,IF($K162&lt;='Listes'!$E$5,'Listes'!$D$5,IF($K162&lt;='Listes'!$E$6,'Listes'!$D$6,'Listes'!$D$7))))</f>
        <v/>
      </c>
      <c r="M162" s="11">
        <f>IF($A162="","",WORKDAY($A162,'Listes'!$G$5))</f>
        <v/>
      </c>
      <c r="N162" s="5" t="n"/>
      <c r="O162" s="4" t="n"/>
      <c r="P162" s="7">
        <f>IF(OR($M162="",$O162=""),"",IF($O162&lt;=$M162,"Oui","Non"))</f>
        <v/>
      </c>
      <c r="Q162" s="9" t="n"/>
      <c r="R162" s="5" t="n"/>
      <c r="S162" s="4" t="n"/>
      <c r="T162" s="4" t="n"/>
      <c r="U162" s="12">
        <f>IF($A162="","",IF($T162&lt;&gt;"","Clôturée",IF($O162="",IF(TODAY()&gt;$M162,"Décision en retard","En attente de décision"),IF(OR($N162="Remboursement intégral",$N162="Remboursement partiel"),IF($S162="","Remboursement à effectuer",IF(TODAY()&gt;WORKDAY($S162,'Listes'!$G$6),"Vérifier et clôturer","Remboursement effectué")),"Ouverte"))))</f>
        <v/>
      </c>
      <c r="V162" s="5" t="n"/>
    </row>
    <row r="163">
      <c r="A163" s="4" t="n"/>
      <c r="B163" s="5" t="n"/>
      <c r="C163" s="6" t="n"/>
      <c r="D163" s="4" t="n"/>
      <c r="E163" s="4" t="n"/>
      <c r="F163" s="7">
        <f>IF($D163="","",IF(COUNTIF('Politiques'!$B$5:$B$14,"&lt;="&amp;$D163)=0,"",INDEX('Politiques'!$A$5:$A$14,COUNTIF('Politiques'!$B$5:$B$14,"&lt;="&amp;$D163))))</f>
        <v/>
      </c>
      <c r="G163" s="8">
        <f>IF($F163="","",INDEX('Politiques'!$C$5:$C$14,MATCH($F163,'Politiques'!$A$5:$A$14,0)))</f>
        <v/>
      </c>
      <c r="H163" s="8">
        <f>IF(OR($A163="",$D163=""),"",IF($F163="",$A163-$D163,$A163-IF(AND(INDEX('Politiques'!$D$5:$D$14,MATCH($F163,'Politiques'!$A$5:$A$14,0))="Date de livraison",$E163&lt;&gt;""),$E163,$D163)))</f>
        <v/>
      </c>
      <c r="I163" s="7">
        <f>IF(OR($H163="",$G163=""),"",IF($H163&lt;=$G163,"Oui","Non"))</f>
        <v/>
      </c>
      <c r="J163" s="5" t="n"/>
      <c r="K163" s="9" t="n"/>
      <c r="L163" s="10">
        <f>IF(OR($A163="",$K163=""),"",IF($I163="Non",'Listes'!$D$7,IF($K163&lt;='Listes'!$E$5,'Listes'!$D$5,IF($K163&lt;='Listes'!$E$6,'Listes'!$D$6,'Listes'!$D$7))))</f>
        <v/>
      </c>
      <c r="M163" s="11">
        <f>IF($A163="","",WORKDAY($A163,'Listes'!$G$5))</f>
        <v/>
      </c>
      <c r="N163" s="5" t="n"/>
      <c r="O163" s="4" t="n"/>
      <c r="P163" s="7">
        <f>IF(OR($M163="",$O163=""),"",IF($O163&lt;=$M163,"Oui","Non"))</f>
        <v/>
      </c>
      <c r="Q163" s="9" t="n"/>
      <c r="R163" s="5" t="n"/>
      <c r="S163" s="4" t="n"/>
      <c r="T163" s="4" t="n"/>
      <c r="U163" s="12">
        <f>IF($A163="","",IF($T163&lt;&gt;"","Clôturée",IF($O163="",IF(TODAY()&gt;$M163,"Décision en retard","En attente de décision"),IF(OR($N163="Remboursement intégral",$N163="Remboursement partiel"),IF($S163="","Remboursement à effectuer",IF(TODAY()&gt;WORKDAY($S163,'Listes'!$G$6),"Vérifier et clôturer","Remboursement effectué")),"Ouverte"))))</f>
        <v/>
      </c>
      <c r="V163" s="5" t="n"/>
    </row>
    <row r="164">
      <c r="A164" s="4" t="n"/>
      <c r="B164" s="5" t="n"/>
      <c r="C164" s="6" t="n"/>
      <c r="D164" s="4" t="n"/>
      <c r="E164" s="4" t="n"/>
      <c r="F164" s="7">
        <f>IF($D164="","",IF(COUNTIF('Politiques'!$B$5:$B$14,"&lt;="&amp;$D164)=0,"",INDEX('Politiques'!$A$5:$A$14,COUNTIF('Politiques'!$B$5:$B$14,"&lt;="&amp;$D164))))</f>
        <v/>
      </c>
      <c r="G164" s="8">
        <f>IF($F164="","",INDEX('Politiques'!$C$5:$C$14,MATCH($F164,'Politiques'!$A$5:$A$14,0)))</f>
        <v/>
      </c>
      <c r="H164" s="8">
        <f>IF(OR($A164="",$D164=""),"",IF($F164="",$A164-$D164,$A164-IF(AND(INDEX('Politiques'!$D$5:$D$14,MATCH($F164,'Politiques'!$A$5:$A$14,0))="Date de livraison",$E164&lt;&gt;""),$E164,$D164)))</f>
        <v/>
      </c>
      <c r="I164" s="7">
        <f>IF(OR($H164="",$G164=""),"",IF($H164&lt;=$G164,"Oui","Non"))</f>
        <v/>
      </c>
      <c r="J164" s="5" t="n"/>
      <c r="K164" s="9" t="n"/>
      <c r="L164" s="10">
        <f>IF(OR($A164="",$K164=""),"",IF($I164="Non",'Listes'!$D$7,IF($K164&lt;='Listes'!$E$5,'Listes'!$D$5,IF($K164&lt;='Listes'!$E$6,'Listes'!$D$6,'Listes'!$D$7))))</f>
        <v/>
      </c>
      <c r="M164" s="11">
        <f>IF($A164="","",WORKDAY($A164,'Listes'!$G$5))</f>
        <v/>
      </c>
      <c r="N164" s="5" t="n"/>
      <c r="O164" s="4" t="n"/>
      <c r="P164" s="7">
        <f>IF(OR($M164="",$O164=""),"",IF($O164&lt;=$M164,"Oui","Non"))</f>
        <v/>
      </c>
      <c r="Q164" s="9" t="n"/>
      <c r="R164" s="5" t="n"/>
      <c r="S164" s="4" t="n"/>
      <c r="T164" s="4" t="n"/>
      <c r="U164" s="12">
        <f>IF($A164="","",IF($T164&lt;&gt;"","Clôturée",IF($O164="",IF(TODAY()&gt;$M164,"Décision en retard","En attente de décision"),IF(OR($N164="Remboursement intégral",$N164="Remboursement partiel"),IF($S164="","Remboursement à effectuer",IF(TODAY()&gt;WORKDAY($S164,'Listes'!$G$6),"Vérifier et clôturer","Remboursement effectué")),"Ouverte"))))</f>
        <v/>
      </c>
      <c r="V164" s="5" t="n"/>
    </row>
    <row r="165">
      <c r="A165" s="4" t="n"/>
      <c r="B165" s="5" t="n"/>
      <c r="C165" s="6" t="n"/>
      <c r="D165" s="4" t="n"/>
      <c r="E165" s="4" t="n"/>
      <c r="F165" s="7">
        <f>IF($D165="","",IF(COUNTIF('Politiques'!$B$5:$B$14,"&lt;="&amp;$D165)=0,"",INDEX('Politiques'!$A$5:$A$14,COUNTIF('Politiques'!$B$5:$B$14,"&lt;="&amp;$D165))))</f>
        <v/>
      </c>
      <c r="G165" s="8">
        <f>IF($F165="","",INDEX('Politiques'!$C$5:$C$14,MATCH($F165,'Politiques'!$A$5:$A$14,0)))</f>
        <v/>
      </c>
      <c r="H165" s="8">
        <f>IF(OR($A165="",$D165=""),"",IF($F165="",$A165-$D165,$A165-IF(AND(INDEX('Politiques'!$D$5:$D$14,MATCH($F165,'Politiques'!$A$5:$A$14,0))="Date de livraison",$E165&lt;&gt;""),$E165,$D165)))</f>
        <v/>
      </c>
      <c r="I165" s="7">
        <f>IF(OR($H165="",$G165=""),"",IF($H165&lt;=$G165,"Oui","Non"))</f>
        <v/>
      </c>
      <c r="J165" s="5" t="n"/>
      <c r="K165" s="9" t="n"/>
      <c r="L165" s="10">
        <f>IF(OR($A165="",$K165=""),"",IF($I165="Non",'Listes'!$D$7,IF($K165&lt;='Listes'!$E$5,'Listes'!$D$5,IF($K165&lt;='Listes'!$E$6,'Listes'!$D$6,'Listes'!$D$7))))</f>
        <v/>
      </c>
      <c r="M165" s="11">
        <f>IF($A165="","",WORKDAY($A165,'Listes'!$G$5))</f>
        <v/>
      </c>
      <c r="N165" s="5" t="n"/>
      <c r="O165" s="4" t="n"/>
      <c r="P165" s="7">
        <f>IF(OR($M165="",$O165=""),"",IF($O165&lt;=$M165,"Oui","Non"))</f>
        <v/>
      </c>
      <c r="Q165" s="9" t="n"/>
      <c r="R165" s="5" t="n"/>
      <c r="S165" s="4" t="n"/>
      <c r="T165" s="4" t="n"/>
      <c r="U165" s="12">
        <f>IF($A165="","",IF($T165&lt;&gt;"","Clôturée",IF($O165="",IF(TODAY()&gt;$M165,"Décision en retard","En attente de décision"),IF(OR($N165="Remboursement intégral",$N165="Remboursement partiel"),IF($S165="","Remboursement à effectuer",IF(TODAY()&gt;WORKDAY($S165,'Listes'!$G$6),"Vérifier et clôturer","Remboursement effectué")),"Ouverte"))))</f>
        <v/>
      </c>
      <c r="V165" s="5" t="n"/>
    </row>
    <row r="166">
      <c r="A166" s="4" t="n"/>
      <c r="B166" s="5" t="n"/>
      <c r="C166" s="6" t="n"/>
      <c r="D166" s="4" t="n"/>
      <c r="E166" s="4" t="n"/>
      <c r="F166" s="7">
        <f>IF($D166="","",IF(COUNTIF('Politiques'!$B$5:$B$14,"&lt;="&amp;$D166)=0,"",INDEX('Politiques'!$A$5:$A$14,COUNTIF('Politiques'!$B$5:$B$14,"&lt;="&amp;$D166))))</f>
        <v/>
      </c>
      <c r="G166" s="8">
        <f>IF($F166="","",INDEX('Politiques'!$C$5:$C$14,MATCH($F166,'Politiques'!$A$5:$A$14,0)))</f>
        <v/>
      </c>
      <c r="H166" s="8">
        <f>IF(OR($A166="",$D166=""),"",IF($F166="",$A166-$D166,$A166-IF(AND(INDEX('Politiques'!$D$5:$D$14,MATCH($F166,'Politiques'!$A$5:$A$14,0))="Date de livraison",$E166&lt;&gt;""),$E166,$D166)))</f>
        <v/>
      </c>
      <c r="I166" s="7">
        <f>IF(OR($H166="",$G166=""),"",IF($H166&lt;=$G166,"Oui","Non"))</f>
        <v/>
      </c>
      <c r="J166" s="5" t="n"/>
      <c r="K166" s="9" t="n"/>
      <c r="L166" s="10">
        <f>IF(OR($A166="",$K166=""),"",IF($I166="Non",'Listes'!$D$7,IF($K166&lt;='Listes'!$E$5,'Listes'!$D$5,IF($K166&lt;='Listes'!$E$6,'Listes'!$D$6,'Listes'!$D$7))))</f>
        <v/>
      </c>
      <c r="M166" s="11">
        <f>IF($A166="","",WORKDAY($A166,'Listes'!$G$5))</f>
        <v/>
      </c>
      <c r="N166" s="5" t="n"/>
      <c r="O166" s="4" t="n"/>
      <c r="P166" s="7">
        <f>IF(OR($M166="",$O166=""),"",IF($O166&lt;=$M166,"Oui","Non"))</f>
        <v/>
      </c>
      <c r="Q166" s="9" t="n"/>
      <c r="R166" s="5" t="n"/>
      <c r="S166" s="4" t="n"/>
      <c r="T166" s="4" t="n"/>
      <c r="U166" s="12">
        <f>IF($A166="","",IF($T166&lt;&gt;"","Clôturée",IF($O166="",IF(TODAY()&gt;$M166,"Décision en retard","En attente de décision"),IF(OR($N166="Remboursement intégral",$N166="Remboursement partiel"),IF($S166="","Remboursement à effectuer",IF(TODAY()&gt;WORKDAY($S166,'Listes'!$G$6),"Vérifier et clôturer","Remboursement effectué")),"Ouverte"))))</f>
        <v/>
      </c>
      <c r="V166" s="5" t="n"/>
    </row>
    <row r="167">
      <c r="A167" s="4" t="n"/>
      <c r="B167" s="5" t="n"/>
      <c r="C167" s="6" t="n"/>
      <c r="D167" s="4" t="n"/>
      <c r="E167" s="4" t="n"/>
      <c r="F167" s="7">
        <f>IF($D167="","",IF(COUNTIF('Politiques'!$B$5:$B$14,"&lt;="&amp;$D167)=0,"",INDEX('Politiques'!$A$5:$A$14,COUNTIF('Politiques'!$B$5:$B$14,"&lt;="&amp;$D167))))</f>
        <v/>
      </c>
      <c r="G167" s="8">
        <f>IF($F167="","",INDEX('Politiques'!$C$5:$C$14,MATCH($F167,'Politiques'!$A$5:$A$14,0)))</f>
        <v/>
      </c>
      <c r="H167" s="8">
        <f>IF(OR($A167="",$D167=""),"",IF($F167="",$A167-$D167,$A167-IF(AND(INDEX('Politiques'!$D$5:$D$14,MATCH($F167,'Politiques'!$A$5:$A$14,0))="Date de livraison",$E167&lt;&gt;""),$E167,$D167)))</f>
        <v/>
      </c>
      <c r="I167" s="7">
        <f>IF(OR($H167="",$G167=""),"",IF($H167&lt;=$G167,"Oui","Non"))</f>
        <v/>
      </c>
      <c r="J167" s="5" t="n"/>
      <c r="K167" s="9" t="n"/>
      <c r="L167" s="10">
        <f>IF(OR($A167="",$K167=""),"",IF($I167="Non",'Listes'!$D$7,IF($K167&lt;='Listes'!$E$5,'Listes'!$D$5,IF($K167&lt;='Listes'!$E$6,'Listes'!$D$6,'Listes'!$D$7))))</f>
        <v/>
      </c>
      <c r="M167" s="11">
        <f>IF($A167="","",WORKDAY($A167,'Listes'!$G$5))</f>
        <v/>
      </c>
      <c r="N167" s="5" t="n"/>
      <c r="O167" s="4" t="n"/>
      <c r="P167" s="7">
        <f>IF(OR($M167="",$O167=""),"",IF($O167&lt;=$M167,"Oui","Non"))</f>
        <v/>
      </c>
      <c r="Q167" s="9" t="n"/>
      <c r="R167" s="5" t="n"/>
      <c r="S167" s="4" t="n"/>
      <c r="T167" s="4" t="n"/>
      <c r="U167" s="12">
        <f>IF($A167="","",IF($T167&lt;&gt;"","Clôturée",IF($O167="",IF(TODAY()&gt;$M167,"Décision en retard","En attente de décision"),IF(OR($N167="Remboursement intégral",$N167="Remboursement partiel"),IF($S167="","Remboursement à effectuer",IF(TODAY()&gt;WORKDAY($S167,'Listes'!$G$6),"Vérifier et clôturer","Remboursement effectué")),"Ouverte"))))</f>
        <v/>
      </c>
      <c r="V167" s="5" t="n"/>
    </row>
    <row r="168">
      <c r="A168" s="4" t="n"/>
      <c r="B168" s="5" t="n"/>
      <c r="C168" s="6" t="n"/>
      <c r="D168" s="4" t="n"/>
      <c r="E168" s="4" t="n"/>
      <c r="F168" s="7">
        <f>IF($D168="","",IF(COUNTIF('Politiques'!$B$5:$B$14,"&lt;="&amp;$D168)=0,"",INDEX('Politiques'!$A$5:$A$14,COUNTIF('Politiques'!$B$5:$B$14,"&lt;="&amp;$D168))))</f>
        <v/>
      </c>
      <c r="G168" s="8">
        <f>IF($F168="","",INDEX('Politiques'!$C$5:$C$14,MATCH($F168,'Politiques'!$A$5:$A$14,0)))</f>
        <v/>
      </c>
      <c r="H168" s="8">
        <f>IF(OR($A168="",$D168=""),"",IF($F168="",$A168-$D168,$A168-IF(AND(INDEX('Politiques'!$D$5:$D$14,MATCH($F168,'Politiques'!$A$5:$A$14,0))="Date de livraison",$E168&lt;&gt;""),$E168,$D168)))</f>
        <v/>
      </c>
      <c r="I168" s="7">
        <f>IF(OR($H168="",$G168=""),"",IF($H168&lt;=$G168,"Oui","Non"))</f>
        <v/>
      </c>
      <c r="J168" s="5" t="n"/>
      <c r="K168" s="9" t="n"/>
      <c r="L168" s="10">
        <f>IF(OR($A168="",$K168=""),"",IF($I168="Non",'Listes'!$D$7,IF($K168&lt;='Listes'!$E$5,'Listes'!$D$5,IF($K168&lt;='Listes'!$E$6,'Listes'!$D$6,'Listes'!$D$7))))</f>
        <v/>
      </c>
      <c r="M168" s="11">
        <f>IF($A168="","",WORKDAY($A168,'Listes'!$G$5))</f>
        <v/>
      </c>
      <c r="N168" s="5" t="n"/>
      <c r="O168" s="4" t="n"/>
      <c r="P168" s="7">
        <f>IF(OR($M168="",$O168=""),"",IF($O168&lt;=$M168,"Oui","Non"))</f>
        <v/>
      </c>
      <c r="Q168" s="9" t="n"/>
      <c r="R168" s="5" t="n"/>
      <c r="S168" s="4" t="n"/>
      <c r="T168" s="4" t="n"/>
      <c r="U168" s="12">
        <f>IF($A168="","",IF($T168&lt;&gt;"","Clôturée",IF($O168="",IF(TODAY()&gt;$M168,"Décision en retard","En attente de décision"),IF(OR($N168="Remboursement intégral",$N168="Remboursement partiel"),IF($S168="","Remboursement à effectuer",IF(TODAY()&gt;WORKDAY($S168,'Listes'!$G$6),"Vérifier et clôturer","Remboursement effectué")),"Ouverte"))))</f>
        <v/>
      </c>
      <c r="V168" s="5" t="n"/>
    </row>
    <row r="169">
      <c r="A169" s="4" t="n"/>
      <c r="B169" s="5" t="n"/>
      <c r="C169" s="6" t="n"/>
      <c r="D169" s="4" t="n"/>
      <c r="E169" s="4" t="n"/>
      <c r="F169" s="7">
        <f>IF($D169="","",IF(COUNTIF('Politiques'!$B$5:$B$14,"&lt;="&amp;$D169)=0,"",INDEX('Politiques'!$A$5:$A$14,COUNTIF('Politiques'!$B$5:$B$14,"&lt;="&amp;$D169))))</f>
        <v/>
      </c>
      <c r="G169" s="8">
        <f>IF($F169="","",INDEX('Politiques'!$C$5:$C$14,MATCH($F169,'Politiques'!$A$5:$A$14,0)))</f>
        <v/>
      </c>
      <c r="H169" s="8">
        <f>IF(OR($A169="",$D169=""),"",IF($F169="",$A169-$D169,$A169-IF(AND(INDEX('Politiques'!$D$5:$D$14,MATCH($F169,'Politiques'!$A$5:$A$14,0))="Date de livraison",$E169&lt;&gt;""),$E169,$D169)))</f>
        <v/>
      </c>
      <c r="I169" s="7">
        <f>IF(OR($H169="",$G169=""),"",IF($H169&lt;=$G169,"Oui","Non"))</f>
        <v/>
      </c>
      <c r="J169" s="5" t="n"/>
      <c r="K169" s="9" t="n"/>
      <c r="L169" s="10">
        <f>IF(OR($A169="",$K169=""),"",IF($I169="Non",'Listes'!$D$7,IF($K169&lt;='Listes'!$E$5,'Listes'!$D$5,IF($K169&lt;='Listes'!$E$6,'Listes'!$D$6,'Listes'!$D$7))))</f>
        <v/>
      </c>
      <c r="M169" s="11">
        <f>IF($A169="","",WORKDAY($A169,'Listes'!$G$5))</f>
        <v/>
      </c>
      <c r="N169" s="5" t="n"/>
      <c r="O169" s="4" t="n"/>
      <c r="P169" s="7">
        <f>IF(OR($M169="",$O169=""),"",IF($O169&lt;=$M169,"Oui","Non"))</f>
        <v/>
      </c>
      <c r="Q169" s="9" t="n"/>
      <c r="R169" s="5" t="n"/>
      <c r="S169" s="4" t="n"/>
      <c r="T169" s="4" t="n"/>
      <c r="U169" s="12">
        <f>IF($A169="","",IF($T169&lt;&gt;"","Clôturée",IF($O169="",IF(TODAY()&gt;$M169,"Décision en retard","En attente de décision"),IF(OR($N169="Remboursement intégral",$N169="Remboursement partiel"),IF($S169="","Remboursement à effectuer",IF(TODAY()&gt;WORKDAY($S169,'Listes'!$G$6),"Vérifier et clôturer","Remboursement effectué")),"Ouverte"))))</f>
        <v/>
      </c>
      <c r="V169" s="5" t="n"/>
    </row>
    <row r="170">
      <c r="A170" s="4" t="n"/>
      <c r="B170" s="5" t="n"/>
      <c r="C170" s="6" t="n"/>
      <c r="D170" s="4" t="n"/>
      <c r="E170" s="4" t="n"/>
      <c r="F170" s="7">
        <f>IF($D170="","",IF(COUNTIF('Politiques'!$B$5:$B$14,"&lt;="&amp;$D170)=0,"",INDEX('Politiques'!$A$5:$A$14,COUNTIF('Politiques'!$B$5:$B$14,"&lt;="&amp;$D170))))</f>
        <v/>
      </c>
      <c r="G170" s="8">
        <f>IF($F170="","",INDEX('Politiques'!$C$5:$C$14,MATCH($F170,'Politiques'!$A$5:$A$14,0)))</f>
        <v/>
      </c>
      <c r="H170" s="8">
        <f>IF(OR($A170="",$D170=""),"",IF($F170="",$A170-$D170,$A170-IF(AND(INDEX('Politiques'!$D$5:$D$14,MATCH($F170,'Politiques'!$A$5:$A$14,0))="Date de livraison",$E170&lt;&gt;""),$E170,$D170)))</f>
        <v/>
      </c>
      <c r="I170" s="7">
        <f>IF(OR($H170="",$G170=""),"",IF($H170&lt;=$G170,"Oui","Non"))</f>
        <v/>
      </c>
      <c r="J170" s="5" t="n"/>
      <c r="K170" s="9" t="n"/>
      <c r="L170" s="10">
        <f>IF(OR($A170="",$K170=""),"",IF($I170="Non",'Listes'!$D$7,IF($K170&lt;='Listes'!$E$5,'Listes'!$D$5,IF($K170&lt;='Listes'!$E$6,'Listes'!$D$6,'Listes'!$D$7))))</f>
        <v/>
      </c>
      <c r="M170" s="11">
        <f>IF($A170="","",WORKDAY($A170,'Listes'!$G$5))</f>
        <v/>
      </c>
      <c r="N170" s="5" t="n"/>
      <c r="O170" s="4" t="n"/>
      <c r="P170" s="7">
        <f>IF(OR($M170="",$O170=""),"",IF($O170&lt;=$M170,"Oui","Non"))</f>
        <v/>
      </c>
      <c r="Q170" s="9" t="n"/>
      <c r="R170" s="5" t="n"/>
      <c r="S170" s="4" t="n"/>
      <c r="T170" s="4" t="n"/>
      <c r="U170" s="12">
        <f>IF($A170="","",IF($T170&lt;&gt;"","Clôturée",IF($O170="",IF(TODAY()&gt;$M170,"Décision en retard","En attente de décision"),IF(OR($N170="Remboursement intégral",$N170="Remboursement partiel"),IF($S170="","Remboursement à effectuer",IF(TODAY()&gt;WORKDAY($S170,'Listes'!$G$6),"Vérifier et clôturer","Remboursement effectué")),"Ouverte"))))</f>
        <v/>
      </c>
      <c r="V170" s="5" t="n"/>
    </row>
    <row r="171">
      <c r="A171" s="4" t="n"/>
      <c r="B171" s="5" t="n"/>
      <c r="C171" s="6" t="n"/>
      <c r="D171" s="4" t="n"/>
      <c r="E171" s="4" t="n"/>
      <c r="F171" s="7">
        <f>IF($D171="","",IF(COUNTIF('Politiques'!$B$5:$B$14,"&lt;="&amp;$D171)=0,"",INDEX('Politiques'!$A$5:$A$14,COUNTIF('Politiques'!$B$5:$B$14,"&lt;="&amp;$D171))))</f>
        <v/>
      </c>
      <c r="G171" s="8">
        <f>IF($F171="","",INDEX('Politiques'!$C$5:$C$14,MATCH($F171,'Politiques'!$A$5:$A$14,0)))</f>
        <v/>
      </c>
      <c r="H171" s="8">
        <f>IF(OR($A171="",$D171=""),"",IF($F171="",$A171-$D171,$A171-IF(AND(INDEX('Politiques'!$D$5:$D$14,MATCH($F171,'Politiques'!$A$5:$A$14,0))="Date de livraison",$E171&lt;&gt;""),$E171,$D171)))</f>
        <v/>
      </c>
      <c r="I171" s="7">
        <f>IF(OR($H171="",$G171=""),"",IF($H171&lt;=$G171,"Oui","Non"))</f>
        <v/>
      </c>
      <c r="J171" s="5" t="n"/>
      <c r="K171" s="9" t="n"/>
      <c r="L171" s="10">
        <f>IF(OR($A171="",$K171=""),"",IF($I171="Non",'Listes'!$D$7,IF($K171&lt;='Listes'!$E$5,'Listes'!$D$5,IF($K171&lt;='Listes'!$E$6,'Listes'!$D$6,'Listes'!$D$7))))</f>
        <v/>
      </c>
      <c r="M171" s="11">
        <f>IF($A171="","",WORKDAY($A171,'Listes'!$G$5))</f>
        <v/>
      </c>
      <c r="N171" s="5" t="n"/>
      <c r="O171" s="4" t="n"/>
      <c r="P171" s="7">
        <f>IF(OR($M171="",$O171=""),"",IF($O171&lt;=$M171,"Oui","Non"))</f>
        <v/>
      </c>
      <c r="Q171" s="9" t="n"/>
      <c r="R171" s="5" t="n"/>
      <c r="S171" s="4" t="n"/>
      <c r="T171" s="4" t="n"/>
      <c r="U171" s="12">
        <f>IF($A171="","",IF($T171&lt;&gt;"","Clôturée",IF($O171="",IF(TODAY()&gt;$M171,"Décision en retard","En attente de décision"),IF(OR($N171="Remboursement intégral",$N171="Remboursement partiel"),IF($S171="","Remboursement à effectuer",IF(TODAY()&gt;WORKDAY($S171,'Listes'!$G$6),"Vérifier et clôturer","Remboursement effectué")),"Ouverte"))))</f>
        <v/>
      </c>
      <c r="V171" s="5" t="n"/>
    </row>
    <row r="172">
      <c r="A172" s="4" t="n"/>
      <c r="B172" s="5" t="n"/>
      <c r="C172" s="6" t="n"/>
      <c r="D172" s="4" t="n"/>
      <c r="E172" s="4" t="n"/>
      <c r="F172" s="7">
        <f>IF($D172="","",IF(COUNTIF('Politiques'!$B$5:$B$14,"&lt;="&amp;$D172)=0,"",INDEX('Politiques'!$A$5:$A$14,COUNTIF('Politiques'!$B$5:$B$14,"&lt;="&amp;$D172))))</f>
        <v/>
      </c>
      <c r="G172" s="8">
        <f>IF($F172="","",INDEX('Politiques'!$C$5:$C$14,MATCH($F172,'Politiques'!$A$5:$A$14,0)))</f>
        <v/>
      </c>
      <c r="H172" s="8">
        <f>IF(OR($A172="",$D172=""),"",IF($F172="",$A172-$D172,$A172-IF(AND(INDEX('Politiques'!$D$5:$D$14,MATCH($F172,'Politiques'!$A$5:$A$14,0))="Date de livraison",$E172&lt;&gt;""),$E172,$D172)))</f>
        <v/>
      </c>
      <c r="I172" s="7">
        <f>IF(OR($H172="",$G172=""),"",IF($H172&lt;=$G172,"Oui","Non"))</f>
        <v/>
      </c>
      <c r="J172" s="5" t="n"/>
      <c r="K172" s="9" t="n"/>
      <c r="L172" s="10">
        <f>IF(OR($A172="",$K172=""),"",IF($I172="Non",'Listes'!$D$7,IF($K172&lt;='Listes'!$E$5,'Listes'!$D$5,IF($K172&lt;='Listes'!$E$6,'Listes'!$D$6,'Listes'!$D$7))))</f>
        <v/>
      </c>
      <c r="M172" s="11">
        <f>IF($A172="","",WORKDAY($A172,'Listes'!$G$5))</f>
        <v/>
      </c>
      <c r="N172" s="5" t="n"/>
      <c r="O172" s="4" t="n"/>
      <c r="P172" s="7">
        <f>IF(OR($M172="",$O172=""),"",IF($O172&lt;=$M172,"Oui","Non"))</f>
        <v/>
      </c>
      <c r="Q172" s="9" t="n"/>
      <c r="R172" s="5" t="n"/>
      <c r="S172" s="4" t="n"/>
      <c r="T172" s="4" t="n"/>
      <c r="U172" s="12">
        <f>IF($A172="","",IF($T172&lt;&gt;"","Clôturée",IF($O172="",IF(TODAY()&gt;$M172,"Décision en retard","En attente de décision"),IF(OR($N172="Remboursement intégral",$N172="Remboursement partiel"),IF($S172="","Remboursement à effectuer",IF(TODAY()&gt;WORKDAY($S172,'Listes'!$G$6),"Vérifier et clôturer","Remboursement effectué")),"Ouverte"))))</f>
        <v/>
      </c>
      <c r="V172" s="5" t="n"/>
    </row>
    <row r="173">
      <c r="A173" s="4" t="n"/>
      <c r="B173" s="5" t="n"/>
      <c r="C173" s="6" t="n"/>
      <c r="D173" s="4" t="n"/>
      <c r="E173" s="4" t="n"/>
      <c r="F173" s="7">
        <f>IF($D173="","",IF(COUNTIF('Politiques'!$B$5:$B$14,"&lt;="&amp;$D173)=0,"",INDEX('Politiques'!$A$5:$A$14,COUNTIF('Politiques'!$B$5:$B$14,"&lt;="&amp;$D173))))</f>
        <v/>
      </c>
      <c r="G173" s="8">
        <f>IF($F173="","",INDEX('Politiques'!$C$5:$C$14,MATCH($F173,'Politiques'!$A$5:$A$14,0)))</f>
        <v/>
      </c>
      <c r="H173" s="8">
        <f>IF(OR($A173="",$D173=""),"",IF($F173="",$A173-$D173,$A173-IF(AND(INDEX('Politiques'!$D$5:$D$14,MATCH($F173,'Politiques'!$A$5:$A$14,0))="Date de livraison",$E173&lt;&gt;""),$E173,$D173)))</f>
        <v/>
      </c>
      <c r="I173" s="7">
        <f>IF(OR($H173="",$G173=""),"",IF($H173&lt;=$G173,"Oui","Non"))</f>
        <v/>
      </c>
      <c r="J173" s="5" t="n"/>
      <c r="K173" s="9" t="n"/>
      <c r="L173" s="10">
        <f>IF(OR($A173="",$K173=""),"",IF($I173="Non",'Listes'!$D$7,IF($K173&lt;='Listes'!$E$5,'Listes'!$D$5,IF($K173&lt;='Listes'!$E$6,'Listes'!$D$6,'Listes'!$D$7))))</f>
        <v/>
      </c>
      <c r="M173" s="11">
        <f>IF($A173="","",WORKDAY($A173,'Listes'!$G$5))</f>
        <v/>
      </c>
      <c r="N173" s="5" t="n"/>
      <c r="O173" s="4" t="n"/>
      <c r="P173" s="7">
        <f>IF(OR($M173="",$O173=""),"",IF($O173&lt;=$M173,"Oui","Non"))</f>
        <v/>
      </c>
      <c r="Q173" s="9" t="n"/>
      <c r="R173" s="5" t="n"/>
      <c r="S173" s="4" t="n"/>
      <c r="T173" s="4" t="n"/>
      <c r="U173" s="12">
        <f>IF($A173="","",IF($T173&lt;&gt;"","Clôturée",IF($O173="",IF(TODAY()&gt;$M173,"Décision en retard","En attente de décision"),IF(OR($N173="Remboursement intégral",$N173="Remboursement partiel"),IF($S173="","Remboursement à effectuer",IF(TODAY()&gt;WORKDAY($S173,'Listes'!$G$6),"Vérifier et clôturer","Remboursement effectué")),"Ouverte"))))</f>
        <v/>
      </c>
      <c r="V173" s="5" t="n"/>
    </row>
    <row r="174">
      <c r="A174" s="4" t="n"/>
      <c r="B174" s="5" t="n"/>
      <c r="C174" s="6" t="n"/>
      <c r="D174" s="4" t="n"/>
      <c r="E174" s="4" t="n"/>
      <c r="F174" s="7">
        <f>IF($D174="","",IF(COUNTIF('Politiques'!$B$5:$B$14,"&lt;="&amp;$D174)=0,"",INDEX('Politiques'!$A$5:$A$14,COUNTIF('Politiques'!$B$5:$B$14,"&lt;="&amp;$D174))))</f>
        <v/>
      </c>
      <c r="G174" s="8">
        <f>IF($F174="","",INDEX('Politiques'!$C$5:$C$14,MATCH($F174,'Politiques'!$A$5:$A$14,0)))</f>
        <v/>
      </c>
      <c r="H174" s="8">
        <f>IF(OR($A174="",$D174=""),"",IF($F174="",$A174-$D174,$A174-IF(AND(INDEX('Politiques'!$D$5:$D$14,MATCH($F174,'Politiques'!$A$5:$A$14,0))="Date de livraison",$E174&lt;&gt;""),$E174,$D174)))</f>
        <v/>
      </c>
      <c r="I174" s="7">
        <f>IF(OR($H174="",$G174=""),"",IF($H174&lt;=$G174,"Oui","Non"))</f>
        <v/>
      </c>
      <c r="J174" s="5" t="n"/>
      <c r="K174" s="9" t="n"/>
      <c r="L174" s="10">
        <f>IF(OR($A174="",$K174=""),"",IF($I174="Non",'Listes'!$D$7,IF($K174&lt;='Listes'!$E$5,'Listes'!$D$5,IF($K174&lt;='Listes'!$E$6,'Listes'!$D$6,'Listes'!$D$7))))</f>
        <v/>
      </c>
      <c r="M174" s="11">
        <f>IF($A174="","",WORKDAY($A174,'Listes'!$G$5))</f>
        <v/>
      </c>
      <c r="N174" s="5" t="n"/>
      <c r="O174" s="4" t="n"/>
      <c r="P174" s="7">
        <f>IF(OR($M174="",$O174=""),"",IF($O174&lt;=$M174,"Oui","Non"))</f>
        <v/>
      </c>
      <c r="Q174" s="9" t="n"/>
      <c r="R174" s="5" t="n"/>
      <c r="S174" s="4" t="n"/>
      <c r="T174" s="4" t="n"/>
      <c r="U174" s="12">
        <f>IF($A174="","",IF($T174&lt;&gt;"","Clôturée",IF($O174="",IF(TODAY()&gt;$M174,"Décision en retard","En attente de décision"),IF(OR($N174="Remboursement intégral",$N174="Remboursement partiel"),IF($S174="","Remboursement à effectuer",IF(TODAY()&gt;WORKDAY($S174,'Listes'!$G$6),"Vérifier et clôturer","Remboursement effectué")),"Ouverte"))))</f>
        <v/>
      </c>
      <c r="V174" s="5" t="n"/>
    </row>
    <row r="175">
      <c r="A175" s="4" t="n"/>
      <c r="B175" s="5" t="n"/>
      <c r="C175" s="6" t="n"/>
      <c r="D175" s="4" t="n"/>
      <c r="E175" s="4" t="n"/>
      <c r="F175" s="7">
        <f>IF($D175="","",IF(COUNTIF('Politiques'!$B$5:$B$14,"&lt;="&amp;$D175)=0,"",INDEX('Politiques'!$A$5:$A$14,COUNTIF('Politiques'!$B$5:$B$14,"&lt;="&amp;$D175))))</f>
        <v/>
      </c>
      <c r="G175" s="8">
        <f>IF($F175="","",INDEX('Politiques'!$C$5:$C$14,MATCH($F175,'Politiques'!$A$5:$A$14,0)))</f>
        <v/>
      </c>
      <c r="H175" s="8">
        <f>IF(OR($A175="",$D175=""),"",IF($F175="",$A175-$D175,$A175-IF(AND(INDEX('Politiques'!$D$5:$D$14,MATCH($F175,'Politiques'!$A$5:$A$14,0))="Date de livraison",$E175&lt;&gt;""),$E175,$D175)))</f>
        <v/>
      </c>
      <c r="I175" s="7">
        <f>IF(OR($H175="",$G175=""),"",IF($H175&lt;=$G175,"Oui","Non"))</f>
        <v/>
      </c>
      <c r="J175" s="5" t="n"/>
      <c r="K175" s="9" t="n"/>
      <c r="L175" s="10">
        <f>IF(OR($A175="",$K175=""),"",IF($I175="Non",'Listes'!$D$7,IF($K175&lt;='Listes'!$E$5,'Listes'!$D$5,IF($K175&lt;='Listes'!$E$6,'Listes'!$D$6,'Listes'!$D$7))))</f>
        <v/>
      </c>
      <c r="M175" s="11">
        <f>IF($A175="","",WORKDAY($A175,'Listes'!$G$5))</f>
        <v/>
      </c>
      <c r="N175" s="5" t="n"/>
      <c r="O175" s="4" t="n"/>
      <c r="P175" s="7">
        <f>IF(OR($M175="",$O175=""),"",IF($O175&lt;=$M175,"Oui","Non"))</f>
        <v/>
      </c>
      <c r="Q175" s="9" t="n"/>
      <c r="R175" s="5" t="n"/>
      <c r="S175" s="4" t="n"/>
      <c r="T175" s="4" t="n"/>
      <c r="U175" s="12">
        <f>IF($A175="","",IF($T175&lt;&gt;"","Clôturée",IF($O175="",IF(TODAY()&gt;$M175,"Décision en retard","En attente de décision"),IF(OR($N175="Remboursement intégral",$N175="Remboursement partiel"),IF($S175="","Remboursement à effectuer",IF(TODAY()&gt;WORKDAY($S175,'Listes'!$G$6),"Vérifier et clôturer","Remboursement effectué")),"Ouverte"))))</f>
        <v/>
      </c>
      <c r="V175" s="5" t="n"/>
    </row>
    <row r="176">
      <c r="A176" s="4" t="n"/>
      <c r="B176" s="5" t="n"/>
      <c r="C176" s="6" t="n"/>
      <c r="D176" s="4" t="n"/>
      <c r="E176" s="4" t="n"/>
      <c r="F176" s="7">
        <f>IF($D176="","",IF(COUNTIF('Politiques'!$B$5:$B$14,"&lt;="&amp;$D176)=0,"",INDEX('Politiques'!$A$5:$A$14,COUNTIF('Politiques'!$B$5:$B$14,"&lt;="&amp;$D176))))</f>
        <v/>
      </c>
      <c r="G176" s="8">
        <f>IF($F176="","",INDEX('Politiques'!$C$5:$C$14,MATCH($F176,'Politiques'!$A$5:$A$14,0)))</f>
        <v/>
      </c>
      <c r="H176" s="8">
        <f>IF(OR($A176="",$D176=""),"",IF($F176="",$A176-$D176,$A176-IF(AND(INDEX('Politiques'!$D$5:$D$14,MATCH($F176,'Politiques'!$A$5:$A$14,0))="Date de livraison",$E176&lt;&gt;""),$E176,$D176)))</f>
        <v/>
      </c>
      <c r="I176" s="7">
        <f>IF(OR($H176="",$G176=""),"",IF($H176&lt;=$G176,"Oui","Non"))</f>
        <v/>
      </c>
      <c r="J176" s="5" t="n"/>
      <c r="K176" s="9" t="n"/>
      <c r="L176" s="10">
        <f>IF(OR($A176="",$K176=""),"",IF($I176="Non",'Listes'!$D$7,IF($K176&lt;='Listes'!$E$5,'Listes'!$D$5,IF($K176&lt;='Listes'!$E$6,'Listes'!$D$6,'Listes'!$D$7))))</f>
        <v/>
      </c>
      <c r="M176" s="11">
        <f>IF($A176="","",WORKDAY($A176,'Listes'!$G$5))</f>
        <v/>
      </c>
      <c r="N176" s="5" t="n"/>
      <c r="O176" s="4" t="n"/>
      <c r="P176" s="7">
        <f>IF(OR($M176="",$O176=""),"",IF($O176&lt;=$M176,"Oui","Non"))</f>
        <v/>
      </c>
      <c r="Q176" s="9" t="n"/>
      <c r="R176" s="5" t="n"/>
      <c r="S176" s="4" t="n"/>
      <c r="T176" s="4" t="n"/>
      <c r="U176" s="12">
        <f>IF($A176="","",IF($T176&lt;&gt;"","Clôturée",IF($O176="",IF(TODAY()&gt;$M176,"Décision en retard","En attente de décision"),IF(OR($N176="Remboursement intégral",$N176="Remboursement partiel"),IF($S176="","Remboursement à effectuer",IF(TODAY()&gt;WORKDAY($S176,'Listes'!$G$6),"Vérifier et clôturer","Remboursement effectué")),"Ouverte"))))</f>
        <v/>
      </c>
      <c r="V176" s="5" t="n"/>
    </row>
    <row r="177">
      <c r="A177" s="4" t="n"/>
      <c r="B177" s="5" t="n"/>
      <c r="C177" s="6" t="n"/>
      <c r="D177" s="4" t="n"/>
      <c r="E177" s="4" t="n"/>
      <c r="F177" s="7">
        <f>IF($D177="","",IF(COUNTIF('Politiques'!$B$5:$B$14,"&lt;="&amp;$D177)=0,"",INDEX('Politiques'!$A$5:$A$14,COUNTIF('Politiques'!$B$5:$B$14,"&lt;="&amp;$D177))))</f>
        <v/>
      </c>
      <c r="G177" s="8">
        <f>IF($F177="","",INDEX('Politiques'!$C$5:$C$14,MATCH($F177,'Politiques'!$A$5:$A$14,0)))</f>
        <v/>
      </c>
      <c r="H177" s="8">
        <f>IF(OR($A177="",$D177=""),"",IF($F177="",$A177-$D177,$A177-IF(AND(INDEX('Politiques'!$D$5:$D$14,MATCH($F177,'Politiques'!$A$5:$A$14,0))="Date de livraison",$E177&lt;&gt;""),$E177,$D177)))</f>
        <v/>
      </c>
      <c r="I177" s="7">
        <f>IF(OR($H177="",$G177=""),"",IF($H177&lt;=$G177,"Oui","Non"))</f>
        <v/>
      </c>
      <c r="J177" s="5" t="n"/>
      <c r="K177" s="9" t="n"/>
      <c r="L177" s="10">
        <f>IF(OR($A177="",$K177=""),"",IF($I177="Non",'Listes'!$D$7,IF($K177&lt;='Listes'!$E$5,'Listes'!$D$5,IF($K177&lt;='Listes'!$E$6,'Listes'!$D$6,'Listes'!$D$7))))</f>
        <v/>
      </c>
      <c r="M177" s="11">
        <f>IF($A177="","",WORKDAY($A177,'Listes'!$G$5))</f>
        <v/>
      </c>
      <c r="N177" s="5" t="n"/>
      <c r="O177" s="4" t="n"/>
      <c r="P177" s="7">
        <f>IF(OR($M177="",$O177=""),"",IF($O177&lt;=$M177,"Oui","Non"))</f>
        <v/>
      </c>
      <c r="Q177" s="9" t="n"/>
      <c r="R177" s="5" t="n"/>
      <c r="S177" s="4" t="n"/>
      <c r="T177" s="4" t="n"/>
      <c r="U177" s="12">
        <f>IF($A177="","",IF($T177&lt;&gt;"","Clôturée",IF($O177="",IF(TODAY()&gt;$M177,"Décision en retard","En attente de décision"),IF(OR($N177="Remboursement intégral",$N177="Remboursement partiel"),IF($S177="","Remboursement à effectuer",IF(TODAY()&gt;WORKDAY($S177,'Listes'!$G$6),"Vérifier et clôturer","Remboursement effectué")),"Ouverte"))))</f>
        <v/>
      </c>
      <c r="V177" s="5" t="n"/>
    </row>
    <row r="178">
      <c r="A178" s="4" t="n"/>
      <c r="B178" s="5" t="n"/>
      <c r="C178" s="6" t="n"/>
      <c r="D178" s="4" t="n"/>
      <c r="E178" s="4" t="n"/>
      <c r="F178" s="7">
        <f>IF($D178="","",IF(COUNTIF('Politiques'!$B$5:$B$14,"&lt;="&amp;$D178)=0,"",INDEX('Politiques'!$A$5:$A$14,COUNTIF('Politiques'!$B$5:$B$14,"&lt;="&amp;$D178))))</f>
        <v/>
      </c>
      <c r="G178" s="8">
        <f>IF($F178="","",INDEX('Politiques'!$C$5:$C$14,MATCH($F178,'Politiques'!$A$5:$A$14,0)))</f>
        <v/>
      </c>
      <c r="H178" s="8">
        <f>IF(OR($A178="",$D178=""),"",IF($F178="",$A178-$D178,$A178-IF(AND(INDEX('Politiques'!$D$5:$D$14,MATCH($F178,'Politiques'!$A$5:$A$14,0))="Date de livraison",$E178&lt;&gt;""),$E178,$D178)))</f>
        <v/>
      </c>
      <c r="I178" s="7">
        <f>IF(OR($H178="",$G178=""),"",IF($H178&lt;=$G178,"Oui","Non"))</f>
        <v/>
      </c>
      <c r="J178" s="5" t="n"/>
      <c r="K178" s="9" t="n"/>
      <c r="L178" s="10">
        <f>IF(OR($A178="",$K178=""),"",IF($I178="Non",'Listes'!$D$7,IF($K178&lt;='Listes'!$E$5,'Listes'!$D$5,IF($K178&lt;='Listes'!$E$6,'Listes'!$D$6,'Listes'!$D$7))))</f>
        <v/>
      </c>
      <c r="M178" s="11">
        <f>IF($A178="","",WORKDAY($A178,'Listes'!$G$5))</f>
        <v/>
      </c>
      <c r="N178" s="5" t="n"/>
      <c r="O178" s="4" t="n"/>
      <c r="P178" s="7">
        <f>IF(OR($M178="",$O178=""),"",IF($O178&lt;=$M178,"Oui","Non"))</f>
        <v/>
      </c>
      <c r="Q178" s="9" t="n"/>
      <c r="R178" s="5" t="n"/>
      <c r="S178" s="4" t="n"/>
      <c r="T178" s="4" t="n"/>
      <c r="U178" s="12">
        <f>IF($A178="","",IF($T178&lt;&gt;"","Clôturée",IF($O178="",IF(TODAY()&gt;$M178,"Décision en retard","En attente de décision"),IF(OR($N178="Remboursement intégral",$N178="Remboursement partiel"),IF($S178="","Remboursement à effectuer",IF(TODAY()&gt;WORKDAY($S178,'Listes'!$G$6),"Vérifier et clôturer","Remboursement effectué")),"Ouverte"))))</f>
        <v/>
      </c>
      <c r="V178" s="5" t="n"/>
    </row>
    <row r="179">
      <c r="A179" s="4" t="n"/>
      <c r="B179" s="5" t="n"/>
      <c r="C179" s="6" t="n"/>
      <c r="D179" s="4" t="n"/>
      <c r="E179" s="4" t="n"/>
      <c r="F179" s="7">
        <f>IF($D179="","",IF(COUNTIF('Politiques'!$B$5:$B$14,"&lt;="&amp;$D179)=0,"",INDEX('Politiques'!$A$5:$A$14,COUNTIF('Politiques'!$B$5:$B$14,"&lt;="&amp;$D179))))</f>
        <v/>
      </c>
      <c r="G179" s="8">
        <f>IF($F179="","",INDEX('Politiques'!$C$5:$C$14,MATCH($F179,'Politiques'!$A$5:$A$14,0)))</f>
        <v/>
      </c>
      <c r="H179" s="8">
        <f>IF(OR($A179="",$D179=""),"",IF($F179="",$A179-$D179,$A179-IF(AND(INDEX('Politiques'!$D$5:$D$14,MATCH($F179,'Politiques'!$A$5:$A$14,0))="Date de livraison",$E179&lt;&gt;""),$E179,$D179)))</f>
        <v/>
      </c>
      <c r="I179" s="7">
        <f>IF(OR($H179="",$G179=""),"",IF($H179&lt;=$G179,"Oui","Non"))</f>
        <v/>
      </c>
      <c r="J179" s="5" t="n"/>
      <c r="K179" s="9" t="n"/>
      <c r="L179" s="10">
        <f>IF(OR($A179="",$K179=""),"",IF($I179="Non",'Listes'!$D$7,IF($K179&lt;='Listes'!$E$5,'Listes'!$D$5,IF($K179&lt;='Listes'!$E$6,'Listes'!$D$6,'Listes'!$D$7))))</f>
        <v/>
      </c>
      <c r="M179" s="11">
        <f>IF($A179="","",WORKDAY($A179,'Listes'!$G$5))</f>
        <v/>
      </c>
      <c r="N179" s="5" t="n"/>
      <c r="O179" s="4" t="n"/>
      <c r="P179" s="7">
        <f>IF(OR($M179="",$O179=""),"",IF($O179&lt;=$M179,"Oui","Non"))</f>
        <v/>
      </c>
      <c r="Q179" s="9" t="n"/>
      <c r="R179" s="5" t="n"/>
      <c r="S179" s="4" t="n"/>
      <c r="T179" s="4" t="n"/>
      <c r="U179" s="12">
        <f>IF($A179="","",IF($T179&lt;&gt;"","Clôturée",IF($O179="",IF(TODAY()&gt;$M179,"Décision en retard","En attente de décision"),IF(OR($N179="Remboursement intégral",$N179="Remboursement partiel"),IF($S179="","Remboursement à effectuer",IF(TODAY()&gt;WORKDAY($S179,'Listes'!$G$6),"Vérifier et clôturer","Remboursement effectué")),"Ouverte"))))</f>
        <v/>
      </c>
      <c r="V179" s="5" t="n"/>
    </row>
    <row r="180">
      <c r="A180" s="4" t="n"/>
      <c r="B180" s="5" t="n"/>
      <c r="C180" s="6" t="n"/>
      <c r="D180" s="4" t="n"/>
      <c r="E180" s="4" t="n"/>
      <c r="F180" s="7">
        <f>IF($D180="","",IF(COUNTIF('Politiques'!$B$5:$B$14,"&lt;="&amp;$D180)=0,"",INDEX('Politiques'!$A$5:$A$14,COUNTIF('Politiques'!$B$5:$B$14,"&lt;="&amp;$D180))))</f>
        <v/>
      </c>
      <c r="G180" s="8">
        <f>IF($F180="","",INDEX('Politiques'!$C$5:$C$14,MATCH($F180,'Politiques'!$A$5:$A$14,0)))</f>
        <v/>
      </c>
      <c r="H180" s="8">
        <f>IF(OR($A180="",$D180=""),"",IF($F180="",$A180-$D180,$A180-IF(AND(INDEX('Politiques'!$D$5:$D$14,MATCH($F180,'Politiques'!$A$5:$A$14,0))="Date de livraison",$E180&lt;&gt;""),$E180,$D180)))</f>
        <v/>
      </c>
      <c r="I180" s="7">
        <f>IF(OR($H180="",$G180=""),"",IF($H180&lt;=$G180,"Oui","Non"))</f>
        <v/>
      </c>
      <c r="J180" s="5" t="n"/>
      <c r="K180" s="9" t="n"/>
      <c r="L180" s="10">
        <f>IF(OR($A180="",$K180=""),"",IF($I180="Non",'Listes'!$D$7,IF($K180&lt;='Listes'!$E$5,'Listes'!$D$5,IF($K180&lt;='Listes'!$E$6,'Listes'!$D$6,'Listes'!$D$7))))</f>
        <v/>
      </c>
      <c r="M180" s="11">
        <f>IF($A180="","",WORKDAY($A180,'Listes'!$G$5))</f>
        <v/>
      </c>
      <c r="N180" s="5" t="n"/>
      <c r="O180" s="4" t="n"/>
      <c r="P180" s="7">
        <f>IF(OR($M180="",$O180=""),"",IF($O180&lt;=$M180,"Oui","Non"))</f>
        <v/>
      </c>
      <c r="Q180" s="9" t="n"/>
      <c r="R180" s="5" t="n"/>
      <c r="S180" s="4" t="n"/>
      <c r="T180" s="4" t="n"/>
      <c r="U180" s="12">
        <f>IF($A180="","",IF($T180&lt;&gt;"","Clôturée",IF($O180="",IF(TODAY()&gt;$M180,"Décision en retard","En attente de décision"),IF(OR($N180="Remboursement intégral",$N180="Remboursement partiel"),IF($S180="","Remboursement à effectuer",IF(TODAY()&gt;WORKDAY($S180,'Listes'!$G$6),"Vérifier et clôturer","Remboursement effectué")),"Ouverte"))))</f>
        <v/>
      </c>
      <c r="V180" s="5" t="n"/>
    </row>
    <row r="181">
      <c r="A181" s="4" t="n"/>
      <c r="B181" s="5" t="n"/>
      <c r="C181" s="6" t="n"/>
      <c r="D181" s="4" t="n"/>
      <c r="E181" s="4" t="n"/>
      <c r="F181" s="7">
        <f>IF($D181="","",IF(COUNTIF('Politiques'!$B$5:$B$14,"&lt;="&amp;$D181)=0,"",INDEX('Politiques'!$A$5:$A$14,COUNTIF('Politiques'!$B$5:$B$14,"&lt;="&amp;$D181))))</f>
        <v/>
      </c>
      <c r="G181" s="8">
        <f>IF($F181="","",INDEX('Politiques'!$C$5:$C$14,MATCH($F181,'Politiques'!$A$5:$A$14,0)))</f>
        <v/>
      </c>
      <c r="H181" s="8">
        <f>IF(OR($A181="",$D181=""),"",IF($F181="",$A181-$D181,$A181-IF(AND(INDEX('Politiques'!$D$5:$D$14,MATCH($F181,'Politiques'!$A$5:$A$14,0))="Date de livraison",$E181&lt;&gt;""),$E181,$D181)))</f>
        <v/>
      </c>
      <c r="I181" s="7">
        <f>IF(OR($H181="",$G181=""),"",IF($H181&lt;=$G181,"Oui","Non"))</f>
        <v/>
      </c>
      <c r="J181" s="5" t="n"/>
      <c r="K181" s="9" t="n"/>
      <c r="L181" s="10">
        <f>IF(OR($A181="",$K181=""),"",IF($I181="Non",'Listes'!$D$7,IF($K181&lt;='Listes'!$E$5,'Listes'!$D$5,IF($K181&lt;='Listes'!$E$6,'Listes'!$D$6,'Listes'!$D$7))))</f>
        <v/>
      </c>
      <c r="M181" s="11">
        <f>IF($A181="","",WORKDAY($A181,'Listes'!$G$5))</f>
        <v/>
      </c>
      <c r="N181" s="5" t="n"/>
      <c r="O181" s="4" t="n"/>
      <c r="P181" s="7">
        <f>IF(OR($M181="",$O181=""),"",IF($O181&lt;=$M181,"Oui","Non"))</f>
        <v/>
      </c>
      <c r="Q181" s="9" t="n"/>
      <c r="R181" s="5" t="n"/>
      <c r="S181" s="4" t="n"/>
      <c r="T181" s="4" t="n"/>
      <c r="U181" s="12">
        <f>IF($A181="","",IF($T181&lt;&gt;"","Clôturée",IF($O181="",IF(TODAY()&gt;$M181,"Décision en retard","En attente de décision"),IF(OR($N181="Remboursement intégral",$N181="Remboursement partiel"),IF($S181="","Remboursement à effectuer",IF(TODAY()&gt;WORKDAY($S181,'Listes'!$G$6),"Vérifier et clôturer","Remboursement effectué")),"Ouverte"))))</f>
        <v/>
      </c>
      <c r="V181" s="5" t="n"/>
    </row>
    <row r="182">
      <c r="A182" s="4" t="n"/>
      <c r="B182" s="5" t="n"/>
      <c r="C182" s="6" t="n"/>
      <c r="D182" s="4" t="n"/>
      <c r="E182" s="4" t="n"/>
      <c r="F182" s="7">
        <f>IF($D182="","",IF(COUNTIF('Politiques'!$B$5:$B$14,"&lt;="&amp;$D182)=0,"",INDEX('Politiques'!$A$5:$A$14,COUNTIF('Politiques'!$B$5:$B$14,"&lt;="&amp;$D182))))</f>
        <v/>
      </c>
      <c r="G182" s="8">
        <f>IF($F182="","",INDEX('Politiques'!$C$5:$C$14,MATCH($F182,'Politiques'!$A$5:$A$14,0)))</f>
        <v/>
      </c>
      <c r="H182" s="8">
        <f>IF(OR($A182="",$D182=""),"",IF($F182="",$A182-$D182,$A182-IF(AND(INDEX('Politiques'!$D$5:$D$14,MATCH($F182,'Politiques'!$A$5:$A$14,0))="Date de livraison",$E182&lt;&gt;""),$E182,$D182)))</f>
        <v/>
      </c>
      <c r="I182" s="7">
        <f>IF(OR($H182="",$G182=""),"",IF($H182&lt;=$G182,"Oui","Non"))</f>
        <v/>
      </c>
      <c r="J182" s="5" t="n"/>
      <c r="K182" s="9" t="n"/>
      <c r="L182" s="10">
        <f>IF(OR($A182="",$K182=""),"",IF($I182="Non",'Listes'!$D$7,IF($K182&lt;='Listes'!$E$5,'Listes'!$D$5,IF($K182&lt;='Listes'!$E$6,'Listes'!$D$6,'Listes'!$D$7))))</f>
        <v/>
      </c>
      <c r="M182" s="11">
        <f>IF($A182="","",WORKDAY($A182,'Listes'!$G$5))</f>
        <v/>
      </c>
      <c r="N182" s="5" t="n"/>
      <c r="O182" s="4" t="n"/>
      <c r="P182" s="7">
        <f>IF(OR($M182="",$O182=""),"",IF($O182&lt;=$M182,"Oui","Non"))</f>
        <v/>
      </c>
      <c r="Q182" s="9" t="n"/>
      <c r="R182" s="5" t="n"/>
      <c r="S182" s="4" t="n"/>
      <c r="T182" s="4" t="n"/>
      <c r="U182" s="12">
        <f>IF($A182="","",IF($T182&lt;&gt;"","Clôturée",IF($O182="",IF(TODAY()&gt;$M182,"Décision en retard","En attente de décision"),IF(OR($N182="Remboursement intégral",$N182="Remboursement partiel"),IF($S182="","Remboursement à effectuer",IF(TODAY()&gt;WORKDAY($S182,'Listes'!$G$6),"Vérifier et clôturer","Remboursement effectué")),"Ouverte"))))</f>
        <v/>
      </c>
      <c r="V182" s="5" t="n"/>
    </row>
    <row r="183">
      <c r="A183" s="4" t="n"/>
      <c r="B183" s="5" t="n"/>
      <c r="C183" s="6" t="n"/>
      <c r="D183" s="4" t="n"/>
      <c r="E183" s="4" t="n"/>
      <c r="F183" s="7">
        <f>IF($D183="","",IF(COUNTIF('Politiques'!$B$5:$B$14,"&lt;="&amp;$D183)=0,"",INDEX('Politiques'!$A$5:$A$14,COUNTIF('Politiques'!$B$5:$B$14,"&lt;="&amp;$D183))))</f>
        <v/>
      </c>
      <c r="G183" s="8">
        <f>IF($F183="","",INDEX('Politiques'!$C$5:$C$14,MATCH($F183,'Politiques'!$A$5:$A$14,0)))</f>
        <v/>
      </c>
      <c r="H183" s="8">
        <f>IF(OR($A183="",$D183=""),"",IF($F183="",$A183-$D183,$A183-IF(AND(INDEX('Politiques'!$D$5:$D$14,MATCH($F183,'Politiques'!$A$5:$A$14,0))="Date de livraison",$E183&lt;&gt;""),$E183,$D183)))</f>
        <v/>
      </c>
      <c r="I183" s="7">
        <f>IF(OR($H183="",$G183=""),"",IF($H183&lt;=$G183,"Oui","Non"))</f>
        <v/>
      </c>
      <c r="J183" s="5" t="n"/>
      <c r="K183" s="9" t="n"/>
      <c r="L183" s="10">
        <f>IF(OR($A183="",$K183=""),"",IF($I183="Non",'Listes'!$D$7,IF($K183&lt;='Listes'!$E$5,'Listes'!$D$5,IF($K183&lt;='Listes'!$E$6,'Listes'!$D$6,'Listes'!$D$7))))</f>
        <v/>
      </c>
      <c r="M183" s="11">
        <f>IF($A183="","",WORKDAY($A183,'Listes'!$G$5))</f>
        <v/>
      </c>
      <c r="N183" s="5" t="n"/>
      <c r="O183" s="4" t="n"/>
      <c r="P183" s="7">
        <f>IF(OR($M183="",$O183=""),"",IF($O183&lt;=$M183,"Oui","Non"))</f>
        <v/>
      </c>
      <c r="Q183" s="9" t="n"/>
      <c r="R183" s="5" t="n"/>
      <c r="S183" s="4" t="n"/>
      <c r="T183" s="4" t="n"/>
      <c r="U183" s="12">
        <f>IF($A183="","",IF($T183&lt;&gt;"","Clôturée",IF($O183="",IF(TODAY()&gt;$M183,"Décision en retard","En attente de décision"),IF(OR($N183="Remboursement intégral",$N183="Remboursement partiel"),IF($S183="","Remboursement à effectuer",IF(TODAY()&gt;WORKDAY($S183,'Listes'!$G$6),"Vérifier et clôturer","Remboursement effectué")),"Ouverte"))))</f>
        <v/>
      </c>
      <c r="V183" s="5" t="n"/>
    </row>
    <row r="184">
      <c r="A184" s="4" t="n"/>
      <c r="B184" s="5" t="n"/>
      <c r="C184" s="6" t="n"/>
      <c r="D184" s="4" t="n"/>
      <c r="E184" s="4" t="n"/>
      <c r="F184" s="7">
        <f>IF($D184="","",IF(COUNTIF('Politiques'!$B$5:$B$14,"&lt;="&amp;$D184)=0,"",INDEX('Politiques'!$A$5:$A$14,COUNTIF('Politiques'!$B$5:$B$14,"&lt;="&amp;$D184))))</f>
        <v/>
      </c>
      <c r="G184" s="8">
        <f>IF($F184="","",INDEX('Politiques'!$C$5:$C$14,MATCH($F184,'Politiques'!$A$5:$A$14,0)))</f>
        <v/>
      </c>
      <c r="H184" s="8">
        <f>IF(OR($A184="",$D184=""),"",IF($F184="",$A184-$D184,$A184-IF(AND(INDEX('Politiques'!$D$5:$D$14,MATCH($F184,'Politiques'!$A$5:$A$14,0))="Date de livraison",$E184&lt;&gt;""),$E184,$D184)))</f>
        <v/>
      </c>
      <c r="I184" s="7">
        <f>IF(OR($H184="",$G184=""),"",IF($H184&lt;=$G184,"Oui","Non"))</f>
        <v/>
      </c>
      <c r="J184" s="5" t="n"/>
      <c r="K184" s="9" t="n"/>
      <c r="L184" s="10">
        <f>IF(OR($A184="",$K184=""),"",IF($I184="Non",'Listes'!$D$7,IF($K184&lt;='Listes'!$E$5,'Listes'!$D$5,IF($K184&lt;='Listes'!$E$6,'Listes'!$D$6,'Listes'!$D$7))))</f>
        <v/>
      </c>
      <c r="M184" s="11">
        <f>IF($A184="","",WORKDAY($A184,'Listes'!$G$5))</f>
        <v/>
      </c>
      <c r="N184" s="5" t="n"/>
      <c r="O184" s="4" t="n"/>
      <c r="P184" s="7">
        <f>IF(OR($M184="",$O184=""),"",IF($O184&lt;=$M184,"Oui","Non"))</f>
        <v/>
      </c>
      <c r="Q184" s="9" t="n"/>
      <c r="R184" s="5" t="n"/>
      <c r="S184" s="4" t="n"/>
      <c r="T184" s="4" t="n"/>
      <c r="U184" s="12">
        <f>IF($A184="","",IF($T184&lt;&gt;"","Clôturée",IF($O184="",IF(TODAY()&gt;$M184,"Décision en retard","En attente de décision"),IF(OR($N184="Remboursement intégral",$N184="Remboursement partiel"),IF($S184="","Remboursement à effectuer",IF(TODAY()&gt;WORKDAY($S184,'Listes'!$G$6),"Vérifier et clôturer","Remboursement effectué")),"Ouverte"))))</f>
        <v/>
      </c>
      <c r="V184" s="5" t="n"/>
    </row>
    <row r="185">
      <c r="A185" s="4" t="n"/>
      <c r="B185" s="5" t="n"/>
      <c r="C185" s="6" t="n"/>
      <c r="D185" s="4" t="n"/>
      <c r="E185" s="4" t="n"/>
      <c r="F185" s="7">
        <f>IF($D185="","",IF(COUNTIF('Politiques'!$B$5:$B$14,"&lt;="&amp;$D185)=0,"",INDEX('Politiques'!$A$5:$A$14,COUNTIF('Politiques'!$B$5:$B$14,"&lt;="&amp;$D185))))</f>
        <v/>
      </c>
      <c r="G185" s="8">
        <f>IF($F185="","",INDEX('Politiques'!$C$5:$C$14,MATCH($F185,'Politiques'!$A$5:$A$14,0)))</f>
        <v/>
      </c>
      <c r="H185" s="8">
        <f>IF(OR($A185="",$D185=""),"",IF($F185="",$A185-$D185,$A185-IF(AND(INDEX('Politiques'!$D$5:$D$14,MATCH($F185,'Politiques'!$A$5:$A$14,0))="Date de livraison",$E185&lt;&gt;""),$E185,$D185)))</f>
        <v/>
      </c>
      <c r="I185" s="7">
        <f>IF(OR($H185="",$G185=""),"",IF($H185&lt;=$G185,"Oui","Non"))</f>
        <v/>
      </c>
      <c r="J185" s="5" t="n"/>
      <c r="K185" s="9" t="n"/>
      <c r="L185" s="10">
        <f>IF(OR($A185="",$K185=""),"",IF($I185="Non",'Listes'!$D$7,IF($K185&lt;='Listes'!$E$5,'Listes'!$D$5,IF($K185&lt;='Listes'!$E$6,'Listes'!$D$6,'Listes'!$D$7))))</f>
        <v/>
      </c>
      <c r="M185" s="11">
        <f>IF($A185="","",WORKDAY($A185,'Listes'!$G$5))</f>
        <v/>
      </c>
      <c r="N185" s="5" t="n"/>
      <c r="O185" s="4" t="n"/>
      <c r="P185" s="7">
        <f>IF(OR($M185="",$O185=""),"",IF($O185&lt;=$M185,"Oui","Non"))</f>
        <v/>
      </c>
      <c r="Q185" s="9" t="n"/>
      <c r="R185" s="5" t="n"/>
      <c r="S185" s="4" t="n"/>
      <c r="T185" s="4" t="n"/>
      <c r="U185" s="12">
        <f>IF($A185="","",IF($T185&lt;&gt;"","Clôturée",IF($O185="",IF(TODAY()&gt;$M185,"Décision en retard","En attente de décision"),IF(OR($N185="Remboursement intégral",$N185="Remboursement partiel"),IF($S185="","Remboursement à effectuer",IF(TODAY()&gt;WORKDAY($S185,'Listes'!$G$6),"Vérifier et clôturer","Remboursement effectué")),"Ouverte"))))</f>
        <v/>
      </c>
      <c r="V185" s="5" t="n"/>
    </row>
    <row r="186">
      <c r="A186" s="4" t="n"/>
      <c r="B186" s="5" t="n"/>
      <c r="C186" s="6" t="n"/>
      <c r="D186" s="4" t="n"/>
      <c r="E186" s="4" t="n"/>
      <c r="F186" s="7">
        <f>IF($D186="","",IF(COUNTIF('Politiques'!$B$5:$B$14,"&lt;="&amp;$D186)=0,"",INDEX('Politiques'!$A$5:$A$14,COUNTIF('Politiques'!$B$5:$B$14,"&lt;="&amp;$D186))))</f>
        <v/>
      </c>
      <c r="G186" s="8">
        <f>IF($F186="","",INDEX('Politiques'!$C$5:$C$14,MATCH($F186,'Politiques'!$A$5:$A$14,0)))</f>
        <v/>
      </c>
      <c r="H186" s="8">
        <f>IF(OR($A186="",$D186=""),"",IF($F186="",$A186-$D186,$A186-IF(AND(INDEX('Politiques'!$D$5:$D$14,MATCH($F186,'Politiques'!$A$5:$A$14,0))="Date de livraison",$E186&lt;&gt;""),$E186,$D186)))</f>
        <v/>
      </c>
      <c r="I186" s="7">
        <f>IF(OR($H186="",$G186=""),"",IF($H186&lt;=$G186,"Oui","Non"))</f>
        <v/>
      </c>
      <c r="J186" s="5" t="n"/>
      <c r="K186" s="9" t="n"/>
      <c r="L186" s="10">
        <f>IF(OR($A186="",$K186=""),"",IF($I186="Non",'Listes'!$D$7,IF($K186&lt;='Listes'!$E$5,'Listes'!$D$5,IF($K186&lt;='Listes'!$E$6,'Listes'!$D$6,'Listes'!$D$7))))</f>
        <v/>
      </c>
      <c r="M186" s="11">
        <f>IF($A186="","",WORKDAY($A186,'Listes'!$G$5))</f>
        <v/>
      </c>
      <c r="N186" s="5" t="n"/>
      <c r="O186" s="4" t="n"/>
      <c r="P186" s="7">
        <f>IF(OR($M186="",$O186=""),"",IF($O186&lt;=$M186,"Oui","Non"))</f>
        <v/>
      </c>
      <c r="Q186" s="9" t="n"/>
      <c r="R186" s="5" t="n"/>
      <c r="S186" s="4" t="n"/>
      <c r="T186" s="4" t="n"/>
      <c r="U186" s="12">
        <f>IF($A186="","",IF($T186&lt;&gt;"","Clôturée",IF($O186="",IF(TODAY()&gt;$M186,"Décision en retard","En attente de décision"),IF(OR($N186="Remboursement intégral",$N186="Remboursement partiel"),IF($S186="","Remboursement à effectuer",IF(TODAY()&gt;WORKDAY($S186,'Listes'!$G$6),"Vérifier et clôturer","Remboursement effectué")),"Ouverte"))))</f>
        <v/>
      </c>
      <c r="V186" s="5" t="n"/>
    </row>
    <row r="187">
      <c r="A187" s="4" t="n"/>
      <c r="B187" s="5" t="n"/>
      <c r="C187" s="6" t="n"/>
      <c r="D187" s="4" t="n"/>
      <c r="E187" s="4" t="n"/>
      <c r="F187" s="7">
        <f>IF($D187="","",IF(COUNTIF('Politiques'!$B$5:$B$14,"&lt;="&amp;$D187)=0,"",INDEX('Politiques'!$A$5:$A$14,COUNTIF('Politiques'!$B$5:$B$14,"&lt;="&amp;$D187))))</f>
        <v/>
      </c>
      <c r="G187" s="8">
        <f>IF($F187="","",INDEX('Politiques'!$C$5:$C$14,MATCH($F187,'Politiques'!$A$5:$A$14,0)))</f>
        <v/>
      </c>
      <c r="H187" s="8">
        <f>IF(OR($A187="",$D187=""),"",IF($F187="",$A187-$D187,$A187-IF(AND(INDEX('Politiques'!$D$5:$D$14,MATCH($F187,'Politiques'!$A$5:$A$14,0))="Date de livraison",$E187&lt;&gt;""),$E187,$D187)))</f>
        <v/>
      </c>
      <c r="I187" s="7">
        <f>IF(OR($H187="",$G187=""),"",IF($H187&lt;=$G187,"Oui","Non"))</f>
        <v/>
      </c>
      <c r="J187" s="5" t="n"/>
      <c r="K187" s="9" t="n"/>
      <c r="L187" s="10">
        <f>IF(OR($A187="",$K187=""),"",IF($I187="Non",'Listes'!$D$7,IF($K187&lt;='Listes'!$E$5,'Listes'!$D$5,IF($K187&lt;='Listes'!$E$6,'Listes'!$D$6,'Listes'!$D$7))))</f>
        <v/>
      </c>
      <c r="M187" s="11">
        <f>IF($A187="","",WORKDAY($A187,'Listes'!$G$5))</f>
        <v/>
      </c>
      <c r="N187" s="5" t="n"/>
      <c r="O187" s="4" t="n"/>
      <c r="P187" s="7">
        <f>IF(OR($M187="",$O187=""),"",IF($O187&lt;=$M187,"Oui","Non"))</f>
        <v/>
      </c>
      <c r="Q187" s="9" t="n"/>
      <c r="R187" s="5" t="n"/>
      <c r="S187" s="4" t="n"/>
      <c r="T187" s="4" t="n"/>
      <c r="U187" s="12">
        <f>IF($A187="","",IF($T187&lt;&gt;"","Clôturée",IF($O187="",IF(TODAY()&gt;$M187,"Décision en retard","En attente de décision"),IF(OR($N187="Remboursement intégral",$N187="Remboursement partiel"),IF($S187="","Remboursement à effectuer",IF(TODAY()&gt;WORKDAY($S187,'Listes'!$G$6),"Vérifier et clôturer","Remboursement effectué")),"Ouverte"))))</f>
        <v/>
      </c>
      <c r="V187" s="5" t="n"/>
    </row>
    <row r="188">
      <c r="A188" s="4" t="n"/>
      <c r="B188" s="5" t="n"/>
      <c r="C188" s="6" t="n"/>
      <c r="D188" s="4" t="n"/>
      <c r="E188" s="4" t="n"/>
      <c r="F188" s="7">
        <f>IF($D188="","",IF(COUNTIF('Politiques'!$B$5:$B$14,"&lt;="&amp;$D188)=0,"",INDEX('Politiques'!$A$5:$A$14,COUNTIF('Politiques'!$B$5:$B$14,"&lt;="&amp;$D188))))</f>
        <v/>
      </c>
      <c r="G188" s="8">
        <f>IF($F188="","",INDEX('Politiques'!$C$5:$C$14,MATCH($F188,'Politiques'!$A$5:$A$14,0)))</f>
        <v/>
      </c>
      <c r="H188" s="8">
        <f>IF(OR($A188="",$D188=""),"",IF($F188="",$A188-$D188,$A188-IF(AND(INDEX('Politiques'!$D$5:$D$14,MATCH($F188,'Politiques'!$A$5:$A$14,0))="Date de livraison",$E188&lt;&gt;""),$E188,$D188)))</f>
        <v/>
      </c>
      <c r="I188" s="7">
        <f>IF(OR($H188="",$G188=""),"",IF($H188&lt;=$G188,"Oui","Non"))</f>
        <v/>
      </c>
      <c r="J188" s="5" t="n"/>
      <c r="K188" s="9" t="n"/>
      <c r="L188" s="10">
        <f>IF(OR($A188="",$K188=""),"",IF($I188="Non",'Listes'!$D$7,IF($K188&lt;='Listes'!$E$5,'Listes'!$D$5,IF($K188&lt;='Listes'!$E$6,'Listes'!$D$6,'Listes'!$D$7))))</f>
        <v/>
      </c>
      <c r="M188" s="11">
        <f>IF($A188="","",WORKDAY($A188,'Listes'!$G$5))</f>
        <v/>
      </c>
      <c r="N188" s="5" t="n"/>
      <c r="O188" s="4" t="n"/>
      <c r="P188" s="7">
        <f>IF(OR($M188="",$O188=""),"",IF($O188&lt;=$M188,"Oui","Non"))</f>
        <v/>
      </c>
      <c r="Q188" s="9" t="n"/>
      <c r="R188" s="5" t="n"/>
      <c r="S188" s="4" t="n"/>
      <c r="T188" s="4" t="n"/>
      <c r="U188" s="12">
        <f>IF($A188="","",IF($T188&lt;&gt;"","Clôturée",IF($O188="",IF(TODAY()&gt;$M188,"Décision en retard","En attente de décision"),IF(OR($N188="Remboursement intégral",$N188="Remboursement partiel"),IF($S188="","Remboursement à effectuer",IF(TODAY()&gt;WORKDAY($S188,'Listes'!$G$6),"Vérifier et clôturer","Remboursement effectué")),"Ouverte"))))</f>
        <v/>
      </c>
      <c r="V188" s="5" t="n"/>
    </row>
    <row r="189">
      <c r="A189" s="4" t="n"/>
      <c r="B189" s="5" t="n"/>
      <c r="C189" s="6" t="n"/>
      <c r="D189" s="4" t="n"/>
      <c r="E189" s="4" t="n"/>
      <c r="F189" s="7">
        <f>IF($D189="","",IF(COUNTIF('Politiques'!$B$5:$B$14,"&lt;="&amp;$D189)=0,"",INDEX('Politiques'!$A$5:$A$14,COUNTIF('Politiques'!$B$5:$B$14,"&lt;="&amp;$D189))))</f>
        <v/>
      </c>
      <c r="G189" s="8">
        <f>IF($F189="","",INDEX('Politiques'!$C$5:$C$14,MATCH($F189,'Politiques'!$A$5:$A$14,0)))</f>
        <v/>
      </c>
      <c r="H189" s="8">
        <f>IF(OR($A189="",$D189=""),"",IF($F189="",$A189-$D189,$A189-IF(AND(INDEX('Politiques'!$D$5:$D$14,MATCH($F189,'Politiques'!$A$5:$A$14,0))="Date de livraison",$E189&lt;&gt;""),$E189,$D189)))</f>
        <v/>
      </c>
      <c r="I189" s="7">
        <f>IF(OR($H189="",$G189=""),"",IF($H189&lt;=$G189,"Oui","Non"))</f>
        <v/>
      </c>
      <c r="J189" s="5" t="n"/>
      <c r="K189" s="9" t="n"/>
      <c r="L189" s="10">
        <f>IF(OR($A189="",$K189=""),"",IF($I189="Non",'Listes'!$D$7,IF($K189&lt;='Listes'!$E$5,'Listes'!$D$5,IF($K189&lt;='Listes'!$E$6,'Listes'!$D$6,'Listes'!$D$7))))</f>
        <v/>
      </c>
      <c r="M189" s="11">
        <f>IF($A189="","",WORKDAY($A189,'Listes'!$G$5))</f>
        <v/>
      </c>
      <c r="N189" s="5" t="n"/>
      <c r="O189" s="4" t="n"/>
      <c r="P189" s="7">
        <f>IF(OR($M189="",$O189=""),"",IF($O189&lt;=$M189,"Oui","Non"))</f>
        <v/>
      </c>
      <c r="Q189" s="9" t="n"/>
      <c r="R189" s="5" t="n"/>
      <c r="S189" s="4" t="n"/>
      <c r="T189" s="4" t="n"/>
      <c r="U189" s="12">
        <f>IF($A189="","",IF($T189&lt;&gt;"","Clôturée",IF($O189="",IF(TODAY()&gt;$M189,"Décision en retard","En attente de décision"),IF(OR($N189="Remboursement intégral",$N189="Remboursement partiel"),IF($S189="","Remboursement à effectuer",IF(TODAY()&gt;WORKDAY($S189,'Listes'!$G$6),"Vérifier et clôturer","Remboursement effectué")),"Ouverte"))))</f>
        <v/>
      </c>
      <c r="V189" s="5" t="n"/>
    </row>
    <row r="190">
      <c r="A190" s="4" t="n"/>
      <c r="B190" s="5" t="n"/>
      <c r="C190" s="6" t="n"/>
      <c r="D190" s="4" t="n"/>
      <c r="E190" s="4" t="n"/>
      <c r="F190" s="7">
        <f>IF($D190="","",IF(COUNTIF('Politiques'!$B$5:$B$14,"&lt;="&amp;$D190)=0,"",INDEX('Politiques'!$A$5:$A$14,COUNTIF('Politiques'!$B$5:$B$14,"&lt;="&amp;$D190))))</f>
        <v/>
      </c>
      <c r="G190" s="8">
        <f>IF($F190="","",INDEX('Politiques'!$C$5:$C$14,MATCH($F190,'Politiques'!$A$5:$A$14,0)))</f>
        <v/>
      </c>
      <c r="H190" s="8">
        <f>IF(OR($A190="",$D190=""),"",IF($F190="",$A190-$D190,$A190-IF(AND(INDEX('Politiques'!$D$5:$D$14,MATCH($F190,'Politiques'!$A$5:$A$14,0))="Date de livraison",$E190&lt;&gt;""),$E190,$D190)))</f>
        <v/>
      </c>
      <c r="I190" s="7">
        <f>IF(OR($H190="",$G190=""),"",IF($H190&lt;=$G190,"Oui","Non"))</f>
        <v/>
      </c>
      <c r="J190" s="5" t="n"/>
      <c r="K190" s="9" t="n"/>
      <c r="L190" s="10">
        <f>IF(OR($A190="",$K190=""),"",IF($I190="Non",'Listes'!$D$7,IF($K190&lt;='Listes'!$E$5,'Listes'!$D$5,IF($K190&lt;='Listes'!$E$6,'Listes'!$D$6,'Listes'!$D$7))))</f>
        <v/>
      </c>
      <c r="M190" s="11">
        <f>IF($A190="","",WORKDAY($A190,'Listes'!$G$5))</f>
        <v/>
      </c>
      <c r="N190" s="5" t="n"/>
      <c r="O190" s="4" t="n"/>
      <c r="P190" s="7">
        <f>IF(OR($M190="",$O190=""),"",IF($O190&lt;=$M190,"Oui","Non"))</f>
        <v/>
      </c>
      <c r="Q190" s="9" t="n"/>
      <c r="R190" s="5" t="n"/>
      <c r="S190" s="4" t="n"/>
      <c r="T190" s="4" t="n"/>
      <c r="U190" s="12">
        <f>IF($A190="","",IF($T190&lt;&gt;"","Clôturée",IF($O190="",IF(TODAY()&gt;$M190,"Décision en retard","En attente de décision"),IF(OR($N190="Remboursement intégral",$N190="Remboursement partiel"),IF($S190="","Remboursement à effectuer",IF(TODAY()&gt;WORKDAY($S190,'Listes'!$G$6),"Vérifier et clôturer","Remboursement effectué")),"Ouverte"))))</f>
        <v/>
      </c>
      <c r="V190" s="5" t="n"/>
    </row>
    <row r="191">
      <c r="A191" s="4" t="n"/>
      <c r="B191" s="5" t="n"/>
      <c r="C191" s="6" t="n"/>
      <c r="D191" s="4" t="n"/>
      <c r="E191" s="4" t="n"/>
      <c r="F191" s="7">
        <f>IF($D191="","",IF(COUNTIF('Politiques'!$B$5:$B$14,"&lt;="&amp;$D191)=0,"",INDEX('Politiques'!$A$5:$A$14,COUNTIF('Politiques'!$B$5:$B$14,"&lt;="&amp;$D191))))</f>
        <v/>
      </c>
      <c r="G191" s="8">
        <f>IF($F191="","",INDEX('Politiques'!$C$5:$C$14,MATCH($F191,'Politiques'!$A$5:$A$14,0)))</f>
        <v/>
      </c>
      <c r="H191" s="8">
        <f>IF(OR($A191="",$D191=""),"",IF($F191="",$A191-$D191,$A191-IF(AND(INDEX('Politiques'!$D$5:$D$14,MATCH($F191,'Politiques'!$A$5:$A$14,0))="Date de livraison",$E191&lt;&gt;""),$E191,$D191)))</f>
        <v/>
      </c>
      <c r="I191" s="7">
        <f>IF(OR($H191="",$G191=""),"",IF($H191&lt;=$G191,"Oui","Non"))</f>
        <v/>
      </c>
      <c r="J191" s="5" t="n"/>
      <c r="K191" s="9" t="n"/>
      <c r="L191" s="10">
        <f>IF(OR($A191="",$K191=""),"",IF($I191="Non",'Listes'!$D$7,IF($K191&lt;='Listes'!$E$5,'Listes'!$D$5,IF($K191&lt;='Listes'!$E$6,'Listes'!$D$6,'Listes'!$D$7))))</f>
        <v/>
      </c>
      <c r="M191" s="11">
        <f>IF($A191="","",WORKDAY($A191,'Listes'!$G$5))</f>
        <v/>
      </c>
      <c r="N191" s="5" t="n"/>
      <c r="O191" s="4" t="n"/>
      <c r="P191" s="7">
        <f>IF(OR($M191="",$O191=""),"",IF($O191&lt;=$M191,"Oui","Non"))</f>
        <v/>
      </c>
      <c r="Q191" s="9" t="n"/>
      <c r="R191" s="5" t="n"/>
      <c r="S191" s="4" t="n"/>
      <c r="T191" s="4" t="n"/>
      <c r="U191" s="12">
        <f>IF($A191="","",IF($T191&lt;&gt;"","Clôturée",IF($O191="",IF(TODAY()&gt;$M191,"Décision en retard","En attente de décision"),IF(OR($N191="Remboursement intégral",$N191="Remboursement partiel"),IF($S191="","Remboursement à effectuer",IF(TODAY()&gt;WORKDAY($S191,'Listes'!$G$6),"Vérifier et clôturer","Remboursement effectué")),"Ouverte"))))</f>
        <v/>
      </c>
      <c r="V191" s="5" t="n"/>
    </row>
    <row r="192">
      <c r="A192" s="4" t="n"/>
      <c r="B192" s="5" t="n"/>
      <c r="C192" s="6" t="n"/>
      <c r="D192" s="4" t="n"/>
      <c r="E192" s="4" t="n"/>
      <c r="F192" s="7">
        <f>IF($D192="","",IF(COUNTIF('Politiques'!$B$5:$B$14,"&lt;="&amp;$D192)=0,"",INDEX('Politiques'!$A$5:$A$14,COUNTIF('Politiques'!$B$5:$B$14,"&lt;="&amp;$D192))))</f>
        <v/>
      </c>
      <c r="G192" s="8">
        <f>IF($F192="","",INDEX('Politiques'!$C$5:$C$14,MATCH($F192,'Politiques'!$A$5:$A$14,0)))</f>
        <v/>
      </c>
      <c r="H192" s="8">
        <f>IF(OR($A192="",$D192=""),"",IF($F192="",$A192-$D192,$A192-IF(AND(INDEX('Politiques'!$D$5:$D$14,MATCH($F192,'Politiques'!$A$5:$A$14,0))="Date de livraison",$E192&lt;&gt;""),$E192,$D192)))</f>
        <v/>
      </c>
      <c r="I192" s="7">
        <f>IF(OR($H192="",$G192=""),"",IF($H192&lt;=$G192,"Oui","Non"))</f>
        <v/>
      </c>
      <c r="J192" s="5" t="n"/>
      <c r="K192" s="9" t="n"/>
      <c r="L192" s="10">
        <f>IF(OR($A192="",$K192=""),"",IF($I192="Non",'Listes'!$D$7,IF($K192&lt;='Listes'!$E$5,'Listes'!$D$5,IF($K192&lt;='Listes'!$E$6,'Listes'!$D$6,'Listes'!$D$7))))</f>
        <v/>
      </c>
      <c r="M192" s="11">
        <f>IF($A192="","",WORKDAY($A192,'Listes'!$G$5))</f>
        <v/>
      </c>
      <c r="N192" s="5" t="n"/>
      <c r="O192" s="4" t="n"/>
      <c r="P192" s="7">
        <f>IF(OR($M192="",$O192=""),"",IF($O192&lt;=$M192,"Oui","Non"))</f>
        <v/>
      </c>
      <c r="Q192" s="9" t="n"/>
      <c r="R192" s="5" t="n"/>
      <c r="S192" s="4" t="n"/>
      <c r="T192" s="4" t="n"/>
      <c r="U192" s="12">
        <f>IF($A192="","",IF($T192&lt;&gt;"","Clôturée",IF($O192="",IF(TODAY()&gt;$M192,"Décision en retard","En attente de décision"),IF(OR($N192="Remboursement intégral",$N192="Remboursement partiel"),IF($S192="","Remboursement à effectuer",IF(TODAY()&gt;WORKDAY($S192,'Listes'!$G$6),"Vérifier et clôturer","Remboursement effectué")),"Ouverte"))))</f>
        <v/>
      </c>
      <c r="V192" s="5" t="n"/>
    </row>
    <row r="193">
      <c r="A193" s="4" t="n"/>
      <c r="B193" s="5" t="n"/>
      <c r="C193" s="6" t="n"/>
      <c r="D193" s="4" t="n"/>
      <c r="E193" s="4" t="n"/>
      <c r="F193" s="7">
        <f>IF($D193="","",IF(COUNTIF('Politiques'!$B$5:$B$14,"&lt;="&amp;$D193)=0,"",INDEX('Politiques'!$A$5:$A$14,COUNTIF('Politiques'!$B$5:$B$14,"&lt;="&amp;$D193))))</f>
        <v/>
      </c>
      <c r="G193" s="8">
        <f>IF($F193="","",INDEX('Politiques'!$C$5:$C$14,MATCH($F193,'Politiques'!$A$5:$A$14,0)))</f>
        <v/>
      </c>
      <c r="H193" s="8">
        <f>IF(OR($A193="",$D193=""),"",IF($F193="",$A193-$D193,$A193-IF(AND(INDEX('Politiques'!$D$5:$D$14,MATCH($F193,'Politiques'!$A$5:$A$14,0))="Date de livraison",$E193&lt;&gt;""),$E193,$D193)))</f>
        <v/>
      </c>
      <c r="I193" s="7">
        <f>IF(OR($H193="",$G193=""),"",IF($H193&lt;=$G193,"Oui","Non"))</f>
        <v/>
      </c>
      <c r="J193" s="5" t="n"/>
      <c r="K193" s="9" t="n"/>
      <c r="L193" s="10">
        <f>IF(OR($A193="",$K193=""),"",IF($I193="Non",'Listes'!$D$7,IF($K193&lt;='Listes'!$E$5,'Listes'!$D$5,IF($K193&lt;='Listes'!$E$6,'Listes'!$D$6,'Listes'!$D$7))))</f>
        <v/>
      </c>
      <c r="M193" s="11">
        <f>IF($A193="","",WORKDAY($A193,'Listes'!$G$5))</f>
        <v/>
      </c>
      <c r="N193" s="5" t="n"/>
      <c r="O193" s="4" t="n"/>
      <c r="P193" s="7">
        <f>IF(OR($M193="",$O193=""),"",IF($O193&lt;=$M193,"Oui","Non"))</f>
        <v/>
      </c>
      <c r="Q193" s="9" t="n"/>
      <c r="R193" s="5" t="n"/>
      <c r="S193" s="4" t="n"/>
      <c r="T193" s="4" t="n"/>
      <c r="U193" s="12">
        <f>IF($A193="","",IF($T193&lt;&gt;"","Clôturée",IF($O193="",IF(TODAY()&gt;$M193,"Décision en retard","En attente de décision"),IF(OR($N193="Remboursement intégral",$N193="Remboursement partiel"),IF($S193="","Remboursement à effectuer",IF(TODAY()&gt;WORKDAY($S193,'Listes'!$G$6),"Vérifier et clôturer","Remboursement effectué")),"Ouverte"))))</f>
        <v/>
      </c>
      <c r="V193" s="5" t="n"/>
    </row>
    <row r="194">
      <c r="A194" s="4" t="n"/>
      <c r="B194" s="5" t="n"/>
      <c r="C194" s="6" t="n"/>
      <c r="D194" s="4" t="n"/>
      <c r="E194" s="4" t="n"/>
      <c r="F194" s="7">
        <f>IF($D194="","",IF(COUNTIF('Politiques'!$B$5:$B$14,"&lt;="&amp;$D194)=0,"",INDEX('Politiques'!$A$5:$A$14,COUNTIF('Politiques'!$B$5:$B$14,"&lt;="&amp;$D194))))</f>
        <v/>
      </c>
      <c r="G194" s="8">
        <f>IF($F194="","",INDEX('Politiques'!$C$5:$C$14,MATCH($F194,'Politiques'!$A$5:$A$14,0)))</f>
        <v/>
      </c>
      <c r="H194" s="8">
        <f>IF(OR($A194="",$D194=""),"",IF($F194="",$A194-$D194,$A194-IF(AND(INDEX('Politiques'!$D$5:$D$14,MATCH($F194,'Politiques'!$A$5:$A$14,0))="Date de livraison",$E194&lt;&gt;""),$E194,$D194)))</f>
        <v/>
      </c>
      <c r="I194" s="7">
        <f>IF(OR($H194="",$G194=""),"",IF($H194&lt;=$G194,"Oui","Non"))</f>
        <v/>
      </c>
      <c r="J194" s="5" t="n"/>
      <c r="K194" s="9" t="n"/>
      <c r="L194" s="10">
        <f>IF(OR($A194="",$K194=""),"",IF($I194="Non",'Listes'!$D$7,IF($K194&lt;='Listes'!$E$5,'Listes'!$D$5,IF($K194&lt;='Listes'!$E$6,'Listes'!$D$6,'Listes'!$D$7))))</f>
        <v/>
      </c>
      <c r="M194" s="11">
        <f>IF($A194="","",WORKDAY($A194,'Listes'!$G$5))</f>
        <v/>
      </c>
      <c r="N194" s="5" t="n"/>
      <c r="O194" s="4" t="n"/>
      <c r="P194" s="7">
        <f>IF(OR($M194="",$O194=""),"",IF($O194&lt;=$M194,"Oui","Non"))</f>
        <v/>
      </c>
      <c r="Q194" s="9" t="n"/>
      <c r="R194" s="5" t="n"/>
      <c r="S194" s="4" t="n"/>
      <c r="T194" s="4" t="n"/>
      <c r="U194" s="12">
        <f>IF($A194="","",IF($T194&lt;&gt;"","Clôturée",IF($O194="",IF(TODAY()&gt;$M194,"Décision en retard","En attente de décision"),IF(OR($N194="Remboursement intégral",$N194="Remboursement partiel"),IF($S194="","Remboursement à effectuer",IF(TODAY()&gt;WORKDAY($S194,'Listes'!$G$6),"Vérifier et clôturer","Remboursement effectué")),"Ouverte"))))</f>
        <v/>
      </c>
      <c r="V194" s="5" t="n"/>
    </row>
    <row r="195">
      <c r="A195" s="4" t="n"/>
      <c r="B195" s="5" t="n"/>
      <c r="C195" s="6" t="n"/>
      <c r="D195" s="4" t="n"/>
      <c r="E195" s="4" t="n"/>
      <c r="F195" s="7">
        <f>IF($D195="","",IF(COUNTIF('Politiques'!$B$5:$B$14,"&lt;="&amp;$D195)=0,"",INDEX('Politiques'!$A$5:$A$14,COUNTIF('Politiques'!$B$5:$B$14,"&lt;="&amp;$D195))))</f>
        <v/>
      </c>
      <c r="G195" s="8">
        <f>IF($F195="","",INDEX('Politiques'!$C$5:$C$14,MATCH($F195,'Politiques'!$A$5:$A$14,0)))</f>
        <v/>
      </c>
      <c r="H195" s="8">
        <f>IF(OR($A195="",$D195=""),"",IF($F195="",$A195-$D195,$A195-IF(AND(INDEX('Politiques'!$D$5:$D$14,MATCH($F195,'Politiques'!$A$5:$A$14,0))="Date de livraison",$E195&lt;&gt;""),$E195,$D195)))</f>
        <v/>
      </c>
      <c r="I195" s="7">
        <f>IF(OR($H195="",$G195=""),"",IF($H195&lt;=$G195,"Oui","Non"))</f>
        <v/>
      </c>
      <c r="J195" s="5" t="n"/>
      <c r="K195" s="9" t="n"/>
      <c r="L195" s="10">
        <f>IF(OR($A195="",$K195=""),"",IF($I195="Non",'Listes'!$D$7,IF($K195&lt;='Listes'!$E$5,'Listes'!$D$5,IF($K195&lt;='Listes'!$E$6,'Listes'!$D$6,'Listes'!$D$7))))</f>
        <v/>
      </c>
      <c r="M195" s="11">
        <f>IF($A195="","",WORKDAY($A195,'Listes'!$G$5))</f>
        <v/>
      </c>
      <c r="N195" s="5" t="n"/>
      <c r="O195" s="4" t="n"/>
      <c r="P195" s="7">
        <f>IF(OR($M195="",$O195=""),"",IF($O195&lt;=$M195,"Oui","Non"))</f>
        <v/>
      </c>
      <c r="Q195" s="9" t="n"/>
      <c r="R195" s="5" t="n"/>
      <c r="S195" s="4" t="n"/>
      <c r="T195" s="4" t="n"/>
      <c r="U195" s="12">
        <f>IF($A195="","",IF($T195&lt;&gt;"","Clôturée",IF($O195="",IF(TODAY()&gt;$M195,"Décision en retard","En attente de décision"),IF(OR($N195="Remboursement intégral",$N195="Remboursement partiel"),IF($S195="","Remboursement à effectuer",IF(TODAY()&gt;WORKDAY($S195,'Listes'!$G$6),"Vérifier et clôturer","Remboursement effectué")),"Ouverte"))))</f>
        <v/>
      </c>
      <c r="V195" s="5" t="n"/>
    </row>
    <row r="196">
      <c r="A196" s="4" t="n"/>
      <c r="B196" s="5" t="n"/>
      <c r="C196" s="6" t="n"/>
      <c r="D196" s="4" t="n"/>
      <c r="E196" s="4" t="n"/>
      <c r="F196" s="7">
        <f>IF($D196="","",IF(COUNTIF('Politiques'!$B$5:$B$14,"&lt;="&amp;$D196)=0,"",INDEX('Politiques'!$A$5:$A$14,COUNTIF('Politiques'!$B$5:$B$14,"&lt;="&amp;$D196))))</f>
        <v/>
      </c>
      <c r="G196" s="8">
        <f>IF($F196="","",INDEX('Politiques'!$C$5:$C$14,MATCH($F196,'Politiques'!$A$5:$A$14,0)))</f>
        <v/>
      </c>
      <c r="H196" s="8">
        <f>IF(OR($A196="",$D196=""),"",IF($F196="",$A196-$D196,$A196-IF(AND(INDEX('Politiques'!$D$5:$D$14,MATCH($F196,'Politiques'!$A$5:$A$14,0))="Date de livraison",$E196&lt;&gt;""),$E196,$D196)))</f>
        <v/>
      </c>
      <c r="I196" s="7">
        <f>IF(OR($H196="",$G196=""),"",IF($H196&lt;=$G196,"Oui","Non"))</f>
        <v/>
      </c>
      <c r="J196" s="5" t="n"/>
      <c r="K196" s="9" t="n"/>
      <c r="L196" s="10">
        <f>IF(OR($A196="",$K196=""),"",IF($I196="Non",'Listes'!$D$7,IF($K196&lt;='Listes'!$E$5,'Listes'!$D$5,IF($K196&lt;='Listes'!$E$6,'Listes'!$D$6,'Listes'!$D$7))))</f>
        <v/>
      </c>
      <c r="M196" s="11">
        <f>IF($A196="","",WORKDAY($A196,'Listes'!$G$5))</f>
        <v/>
      </c>
      <c r="N196" s="5" t="n"/>
      <c r="O196" s="4" t="n"/>
      <c r="P196" s="7">
        <f>IF(OR($M196="",$O196=""),"",IF($O196&lt;=$M196,"Oui","Non"))</f>
        <v/>
      </c>
      <c r="Q196" s="9" t="n"/>
      <c r="R196" s="5" t="n"/>
      <c r="S196" s="4" t="n"/>
      <c r="T196" s="4" t="n"/>
      <c r="U196" s="12">
        <f>IF($A196="","",IF($T196&lt;&gt;"","Clôturée",IF($O196="",IF(TODAY()&gt;$M196,"Décision en retard","En attente de décision"),IF(OR($N196="Remboursement intégral",$N196="Remboursement partiel"),IF($S196="","Remboursement à effectuer",IF(TODAY()&gt;WORKDAY($S196,'Listes'!$G$6),"Vérifier et clôturer","Remboursement effectué")),"Ouverte"))))</f>
        <v/>
      </c>
      <c r="V196" s="5" t="n"/>
    </row>
    <row r="197">
      <c r="A197" s="4" t="n"/>
      <c r="B197" s="5" t="n"/>
      <c r="C197" s="6" t="n"/>
      <c r="D197" s="4" t="n"/>
      <c r="E197" s="4" t="n"/>
      <c r="F197" s="7">
        <f>IF($D197="","",IF(COUNTIF('Politiques'!$B$5:$B$14,"&lt;="&amp;$D197)=0,"",INDEX('Politiques'!$A$5:$A$14,COUNTIF('Politiques'!$B$5:$B$14,"&lt;="&amp;$D197))))</f>
        <v/>
      </c>
      <c r="G197" s="8">
        <f>IF($F197="","",INDEX('Politiques'!$C$5:$C$14,MATCH($F197,'Politiques'!$A$5:$A$14,0)))</f>
        <v/>
      </c>
      <c r="H197" s="8">
        <f>IF(OR($A197="",$D197=""),"",IF($F197="",$A197-$D197,$A197-IF(AND(INDEX('Politiques'!$D$5:$D$14,MATCH($F197,'Politiques'!$A$5:$A$14,0))="Date de livraison",$E197&lt;&gt;""),$E197,$D197)))</f>
        <v/>
      </c>
      <c r="I197" s="7">
        <f>IF(OR($H197="",$G197=""),"",IF($H197&lt;=$G197,"Oui","Non"))</f>
        <v/>
      </c>
      <c r="J197" s="5" t="n"/>
      <c r="K197" s="9" t="n"/>
      <c r="L197" s="10">
        <f>IF(OR($A197="",$K197=""),"",IF($I197="Non",'Listes'!$D$7,IF($K197&lt;='Listes'!$E$5,'Listes'!$D$5,IF($K197&lt;='Listes'!$E$6,'Listes'!$D$6,'Listes'!$D$7))))</f>
        <v/>
      </c>
      <c r="M197" s="11">
        <f>IF($A197="","",WORKDAY($A197,'Listes'!$G$5))</f>
        <v/>
      </c>
      <c r="N197" s="5" t="n"/>
      <c r="O197" s="4" t="n"/>
      <c r="P197" s="7">
        <f>IF(OR($M197="",$O197=""),"",IF($O197&lt;=$M197,"Oui","Non"))</f>
        <v/>
      </c>
      <c r="Q197" s="9" t="n"/>
      <c r="R197" s="5" t="n"/>
      <c r="S197" s="4" t="n"/>
      <c r="T197" s="4" t="n"/>
      <c r="U197" s="12">
        <f>IF($A197="","",IF($T197&lt;&gt;"","Clôturée",IF($O197="",IF(TODAY()&gt;$M197,"Décision en retard","En attente de décision"),IF(OR($N197="Remboursement intégral",$N197="Remboursement partiel"),IF($S197="","Remboursement à effectuer",IF(TODAY()&gt;WORKDAY($S197,'Listes'!$G$6),"Vérifier et clôturer","Remboursement effectué")),"Ouverte"))))</f>
        <v/>
      </c>
      <c r="V197" s="5" t="n"/>
    </row>
    <row r="198">
      <c r="A198" s="4" t="n"/>
      <c r="B198" s="5" t="n"/>
      <c r="C198" s="6" t="n"/>
      <c r="D198" s="4" t="n"/>
      <c r="E198" s="4" t="n"/>
      <c r="F198" s="7">
        <f>IF($D198="","",IF(COUNTIF('Politiques'!$B$5:$B$14,"&lt;="&amp;$D198)=0,"",INDEX('Politiques'!$A$5:$A$14,COUNTIF('Politiques'!$B$5:$B$14,"&lt;="&amp;$D198))))</f>
        <v/>
      </c>
      <c r="G198" s="8">
        <f>IF($F198="","",INDEX('Politiques'!$C$5:$C$14,MATCH($F198,'Politiques'!$A$5:$A$14,0)))</f>
        <v/>
      </c>
      <c r="H198" s="8">
        <f>IF(OR($A198="",$D198=""),"",IF($F198="",$A198-$D198,$A198-IF(AND(INDEX('Politiques'!$D$5:$D$14,MATCH($F198,'Politiques'!$A$5:$A$14,0))="Date de livraison",$E198&lt;&gt;""),$E198,$D198)))</f>
        <v/>
      </c>
      <c r="I198" s="7">
        <f>IF(OR($H198="",$G198=""),"",IF($H198&lt;=$G198,"Oui","Non"))</f>
        <v/>
      </c>
      <c r="J198" s="5" t="n"/>
      <c r="K198" s="9" t="n"/>
      <c r="L198" s="10">
        <f>IF(OR($A198="",$K198=""),"",IF($I198="Non",'Listes'!$D$7,IF($K198&lt;='Listes'!$E$5,'Listes'!$D$5,IF($K198&lt;='Listes'!$E$6,'Listes'!$D$6,'Listes'!$D$7))))</f>
        <v/>
      </c>
      <c r="M198" s="11">
        <f>IF($A198="","",WORKDAY($A198,'Listes'!$G$5))</f>
        <v/>
      </c>
      <c r="N198" s="5" t="n"/>
      <c r="O198" s="4" t="n"/>
      <c r="P198" s="7">
        <f>IF(OR($M198="",$O198=""),"",IF($O198&lt;=$M198,"Oui","Non"))</f>
        <v/>
      </c>
      <c r="Q198" s="9" t="n"/>
      <c r="R198" s="5" t="n"/>
      <c r="S198" s="4" t="n"/>
      <c r="T198" s="4" t="n"/>
      <c r="U198" s="12">
        <f>IF($A198="","",IF($T198&lt;&gt;"","Clôturée",IF($O198="",IF(TODAY()&gt;$M198,"Décision en retard","En attente de décision"),IF(OR($N198="Remboursement intégral",$N198="Remboursement partiel"),IF($S198="","Remboursement à effectuer",IF(TODAY()&gt;WORKDAY($S198,'Listes'!$G$6),"Vérifier et clôturer","Remboursement effectué")),"Ouverte"))))</f>
        <v/>
      </c>
      <c r="V198" s="5" t="n"/>
    </row>
    <row r="199">
      <c r="A199" s="4" t="n"/>
      <c r="B199" s="5" t="n"/>
      <c r="C199" s="6" t="n"/>
      <c r="D199" s="4" t="n"/>
      <c r="E199" s="4" t="n"/>
      <c r="F199" s="7">
        <f>IF($D199="","",IF(COUNTIF('Politiques'!$B$5:$B$14,"&lt;="&amp;$D199)=0,"",INDEX('Politiques'!$A$5:$A$14,COUNTIF('Politiques'!$B$5:$B$14,"&lt;="&amp;$D199))))</f>
        <v/>
      </c>
      <c r="G199" s="8">
        <f>IF($F199="","",INDEX('Politiques'!$C$5:$C$14,MATCH($F199,'Politiques'!$A$5:$A$14,0)))</f>
        <v/>
      </c>
      <c r="H199" s="8">
        <f>IF(OR($A199="",$D199=""),"",IF($F199="",$A199-$D199,$A199-IF(AND(INDEX('Politiques'!$D$5:$D$14,MATCH($F199,'Politiques'!$A$5:$A$14,0))="Date de livraison",$E199&lt;&gt;""),$E199,$D199)))</f>
        <v/>
      </c>
      <c r="I199" s="7">
        <f>IF(OR($H199="",$G199=""),"",IF($H199&lt;=$G199,"Oui","Non"))</f>
        <v/>
      </c>
      <c r="J199" s="5" t="n"/>
      <c r="K199" s="9" t="n"/>
      <c r="L199" s="10">
        <f>IF(OR($A199="",$K199=""),"",IF($I199="Non",'Listes'!$D$7,IF($K199&lt;='Listes'!$E$5,'Listes'!$D$5,IF($K199&lt;='Listes'!$E$6,'Listes'!$D$6,'Listes'!$D$7))))</f>
        <v/>
      </c>
      <c r="M199" s="11">
        <f>IF($A199="","",WORKDAY($A199,'Listes'!$G$5))</f>
        <v/>
      </c>
      <c r="N199" s="5" t="n"/>
      <c r="O199" s="4" t="n"/>
      <c r="P199" s="7">
        <f>IF(OR($M199="",$O199=""),"",IF($O199&lt;=$M199,"Oui","Non"))</f>
        <v/>
      </c>
      <c r="Q199" s="9" t="n"/>
      <c r="R199" s="5" t="n"/>
      <c r="S199" s="4" t="n"/>
      <c r="T199" s="4" t="n"/>
      <c r="U199" s="12">
        <f>IF($A199="","",IF($T199&lt;&gt;"","Clôturée",IF($O199="",IF(TODAY()&gt;$M199,"Décision en retard","En attente de décision"),IF(OR($N199="Remboursement intégral",$N199="Remboursement partiel"),IF($S199="","Remboursement à effectuer",IF(TODAY()&gt;WORKDAY($S199,'Listes'!$G$6),"Vérifier et clôturer","Remboursement effectué")),"Ouverte"))))</f>
        <v/>
      </c>
      <c r="V199" s="5" t="n"/>
    </row>
    <row r="200">
      <c r="A200" s="4" t="n"/>
      <c r="B200" s="5" t="n"/>
      <c r="C200" s="6" t="n"/>
      <c r="D200" s="4" t="n"/>
      <c r="E200" s="4" t="n"/>
      <c r="F200" s="7">
        <f>IF($D200="","",IF(COUNTIF('Politiques'!$B$5:$B$14,"&lt;="&amp;$D200)=0,"",INDEX('Politiques'!$A$5:$A$14,COUNTIF('Politiques'!$B$5:$B$14,"&lt;="&amp;$D200))))</f>
        <v/>
      </c>
      <c r="G200" s="8">
        <f>IF($F200="","",INDEX('Politiques'!$C$5:$C$14,MATCH($F200,'Politiques'!$A$5:$A$14,0)))</f>
        <v/>
      </c>
      <c r="H200" s="8">
        <f>IF(OR($A200="",$D200=""),"",IF($F200="",$A200-$D200,$A200-IF(AND(INDEX('Politiques'!$D$5:$D$14,MATCH($F200,'Politiques'!$A$5:$A$14,0))="Date de livraison",$E200&lt;&gt;""),$E200,$D200)))</f>
        <v/>
      </c>
      <c r="I200" s="7">
        <f>IF(OR($H200="",$G200=""),"",IF($H200&lt;=$G200,"Oui","Non"))</f>
        <v/>
      </c>
      <c r="J200" s="5" t="n"/>
      <c r="K200" s="9" t="n"/>
      <c r="L200" s="10">
        <f>IF(OR($A200="",$K200=""),"",IF($I200="Non",'Listes'!$D$7,IF($K200&lt;='Listes'!$E$5,'Listes'!$D$5,IF($K200&lt;='Listes'!$E$6,'Listes'!$D$6,'Listes'!$D$7))))</f>
        <v/>
      </c>
      <c r="M200" s="11">
        <f>IF($A200="","",WORKDAY($A200,'Listes'!$G$5))</f>
        <v/>
      </c>
      <c r="N200" s="5" t="n"/>
      <c r="O200" s="4" t="n"/>
      <c r="P200" s="7">
        <f>IF(OR($M200="",$O200=""),"",IF($O200&lt;=$M200,"Oui","Non"))</f>
        <v/>
      </c>
      <c r="Q200" s="9" t="n"/>
      <c r="R200" s="5" t="n"/>
      <c r="S200" s="4" t="n"/>
      <c r="T200" s="4" t="n"/>
      <c r="U200" s="12">
        <f>IF($A200="","",IF($T200&lt;&gt;"","Clôturée",IF($O200="",IF(TODAY()&gt;$M200,"Décision en retard","En attente de décision"),IF(OR($N200="Remboursement intégral",$N200="Remboursement partiel"),IF($S200="","Remboursement à effectuer",IF(TODAY()&gt;WORKDAY($S200,'Listes'!$G$6),"Vérifier et clôturer","Remboursement effectué")),"Ouverte"))))</f>
        <v/>
      </c>
      <c r="V200" s="5" t="n"/>
    </row>
    <row r="201">
      <c r="A201" s="4" t="n"/>
      <c r="B201" s="5" t="n"/>
      <c r="C201" s="6" t="n"/>
      <c r="D201" s="4" t="n"/>
      <c r="E201" s="4" t="n"/>
      <c r="F201" s="7">
        <f>IF($D201="","",IF(COUNTIF('Politiques'!$B$5:$B$14,"&lt;="&amp;$D201)=0,"",INDEX('Politiques'!$A$5:$A$14,COUNTIF('Politiques'!$B$5:$B$14,"&lt;="&amp;$D201))))</f>
        <v/>
      </c>
      <c r="G201" s="8">
        <f>IF($F201="","",INDEX('Politiques'!$C$5:$C$14,MATCH($F201,'Politiques'!$A$5:$A$14,0)))</f>
        <v/>
      </c>
      <c r="H201" s="8">
        <f>IF(OR($A201="",$D201=""),"",IF($F201="",$A201-$D201,$A201-IF(AND(INDEX('Politiques'!$D$5:$D$14,MATCH($F201,'Politiques'!$A$5:$A$14,0))="Date de livraison",$E201&lt;&gt;""),$E201,$D201)))</f>
        <v/>
      </c>
      <c r="I201" s="7">
        <f>IF(OR($H201="",$G201=""),"",IF($H201&lt;=$G201,"Oui","Non"))</f>
        <v/>
      </c>
      <c r="J201" s="5" t="n"/>
      <c r="K201" s="9" t="n"/>
      <c r="L201" s="10">
        <f>IF(OR($A201="",$K201=""),"",IF($I201="Non",'Listes'!$D$7,IF($K201&lt;='Listes'!$E$5,'Listes'!$D$5,IF($K201&lt;='Listes'!$E$6,'Listes'!$D$6,'Listes'!$D$7))))</f>
        <v/>
      </c>
      <c r="M201" s="11">
        <f>IF($A201="","",WORKDAY($A201,'Listes'!$G$5))</f>
        <v/>
      </c>
      <c r="N201" s="5" t="n"/>
      <c r="O201" s="4" t="n"/>
      <c r="P201" s="7">
        <f>IF(OR($M201="",$O201=""),"",IF($O201&lt;=$M201,"Oui","Non"))</f>
        <v/>
      </c>
      <c r="Q201" s="9" t="n"/>
      <c r="R201" s="5" t="n"/>
      <c r="S201" s="4" t="n"/>
      <c r="T201" s="4" t="n"/>
      <c r="U201" s="12">
        <f>IF($A201="","",IF($T201&lt;&gt;"","Clôturée",IF($O201="",IF(TODAY()&gt;$M201,"Décision en retard","En attente de décision"),IF(OR($N201="Remboursement intégral",$N201="Remboursement partiel"),IF($S201="","Remboursement à effectuer",IF(TODAY()&gt;WORKDAY($S201,'Listes'!$G$6),"Vérifier et clôturer","Remboursement effectué")),"Ouverte"))))</f>
        <v/>
      </c>
      <c r="V201" s="5" t="n"/>
    </row>
    <row r="202">
      <c r="A202" s="4" t="n"/>
      <c r="B202" s="5" t="n"/>
      <c r="C202" s="6" t="n"/>
      <c r="D202" s="4" t="n"/>
      <c r="E202" s="4" t="n"/>
      <c r="F202" s="7">
        <f>IF($D202="","",IF(COUNTIF('Politiques'!$B$5:$B$14,"&lt;="&amp;$D202)=0,"",INDEX('Politiques'!$A$5:$A$14,COUNTIF('Politiques'!$B$5:$B$14,"&lt;="&amp;$D202))))</f>
        <v/>
      </c>
      <c r="G202" s="8">
        <f>IF($F202="","",INDEX('Politiques'!$C$5:$C$14,MATCH($F202,'Politiques'!$A$5:$A$14,0)))</f>
        <v/>
      </c>
      <c r="H202" s="8">
        <f>IF(OR($A202="",$D202=""),"",IF($F202="",$A202-$D202,$A202-IF(AND(INDEX('Politiques'!$D$5:$D$14,MATCH($F202,'Politiques'!$A$5:$A$14,0))="Date de livraison",$E202&lt;&gt;""),$E202,$D202)))</f>
        <v/>
      </c>
      <c r="I202" s="7">
        <f>IF(OR($H202="",$G202=""),"",IF($H202&lt;=$G202,"Oui","Non"))</f>
        <v/>
      </c>
      <c r="J202" s="5" t="n"/>
      <c r="K202" s="9" t="n"/>
      <c r="L202" s="10">
        <f>IF(OR($A202="",$K202=""),"",IF($I202="Non",'Listes'!$D$7,IF($K202&lt;='Listes'!$E$5,'Listes'!$D$5,IF($K202&lt;='Listes'!$E$6,'Listes'!$D$6,'Listes'!$D$7))))</f>
        <v/>
      </c>
      <c r="M202" s="11">
        <f>IF($A202="","",WORKDAY($A202,'Listes'!$G$5))</f>
        <v/>
      </c>
      <c r="N202" s="5" t="n"/>
      <c r="O202" s="4" t="n"/>
      <c r="P202" s="7">
        <f>IF(OR($M202="",$O202=""),"",IF($O202&lt;=$M202,"Oui","Non"))</f>
        <v/>
      </c>
      <c r="Q202" s="9" t="n"/>
      <c r="R202" s="5" t="n"/>
      <c r="S202" s="4" t="n"/>
      <c r="T202" s="4" t="n"/>
      <c r="U202" s="12">
        <f>IF($A202="","",IF($T202&lt;&gt;"","Clôturée",IF($O202="",IF(TODAY()&gt;$M202,"Décision en retard","En attente de décision"),IF(OR($N202="Remboursement intégral",$N202="Remboursement partiel"),IF($S202="","Remboursement à effectuer",IF(TODAY()&gt;WORKDAY($S202,'Listes'!$G$6),"Vérifier et clôturer","Remboursement effectué")),"Ouverte"))))</f>
        <v/>
      </c>
      <c r="V202" s="5" t="n"/>
    </row>
    <row r="203">
      <c r="A203" s="4" t="n"/>
      <c r="B203" s="5" t="n"/>
      <c r="C203" s="6" t="n"/>
      <c r="D203" s="4" t="n"/>
      <c r="E203" s="4" t="n"/>
      <c r="F203" s="7">
        <f>IF($D203="","",IF(COUNTIF('Politiques'!$B$5:$B$14,"&lt;="&amp;$D203)=0,"",INDEX('Politiques'!$A$5:$A$14,COUNTIF('Politiques'!$B$5:$B$14,"&lt;="&amp;$D203))))</f>
        <v/>
      </c>
      <c r="G203" s="8">
        <f>IF($F203="","",INDEX('Politiques'!$C$5:$C$14,MATCH($F203,'Politiques'!$A$5:$A$14,0)))</f>
        <v/>
      </c>
      <c r="H203" s="8">
        <f>IF(OR($A203="",$D203=""),"",IF($F203="",$A203-$D203,$A203-IF(AND(INDEX('Politiques'!$D$5:$D$14,MATCH($F203,'Politiques'!$A$5:$A$14,0))="Date de livraison",$E203&lt;&gt;""),$E203,$D203)))</f>
        <v/>
      </c>
      <c r="I203" s="7">
        <f>IF(OR($H203="",$G203=""),"",IF($H203&lt;=$G203,"Oui","Non"))</f>
        <v/>
      </c>
      <c r="J203" s="5" t="n"/>
      <c r="K203" s="9" t="n"/>
      <c r="L203" s="10">
        <f>IF(OR($A203="",$K203=""),"",IF($I203="Non",'Listes'!$D$7,IF($K203&lt;='Listes'!$E$5,'Listes'!$D$5,IF($K203&lt;='Listes'!$E$6,'Listes'!$D$6,'Listes'!$D$7))))</f>
        <v/>
      </c>
      <c r="M203" s="11">
        <f>IF($A203="","",WORKDAY($A203,'Listes'!$G$5))</f>
        <v/>
      </c>
      <c r="N203" s="5" t="n"/>
      <c r="O203" s="4" t="n"/>
      <c r="P203" s="7">
        <f>IF(OR($M203="",$O203=""),"",IF($O203&lt;=$M203,"Oui","Non"))</f>
        <v/>
      </c>
      <c r="Q203" s="9" t="n"/>
      <c r="R203" s="5" t="n"/>
      <c r="S203" s="4" t="n"/>
      <c r="T203" s="4" t="n"/>
      <c r="U203" s="12">
        <f>IF($A203="","",IF($T203&lt;&gt;"","Clôturée",IF($O203="",IF(TODAY()&gt;$M203,"Décision en retard","En attente de décision"),IF(OR($N203="Remboursement intégral",$N203="Remboursement partiel"),IF($S203="","Remboursement à effectuer",IF(TODAY()&gt;WORKDAY($S203,'Listes'!$G$6),"Vérifier et clôturer","Remboursement effectué")),"Ouverte"))))</f>
        <v/>
      </c>
      <c r="V203" s="5" t="n"/>
    </row>
    <row r="204">
      <c r="A204" s="4" t="n"/>
      <c r="B204" s="5" t="n"/>
      <c r="C204" s="6" t="n"/>
      <c r="D204" s="4" t="n"/>
      <c r="E204" s="4" t="n"/>
      <c r="F204" s="7">
        <f>IF($D204="","",IF(COUNTIF('Politiques'!$B$5:$B$14,"&lt;="&amp;$D204)=0,"",INDEX('Politiques'!$A$5:$A$14,COUNTIF('Politiques'!$B$5:$B$14,"&lt;="&amp;$D204))))</f>
        <v/>
      </c>
      <c r="G204" s="8">
        <f>IF($F204="","",INDEX('Politiques'!$C$5:$C$14,MATCH($F204,'Politiques'!$A$5:$A$14,0)))</f>
        <v/>
      </c>
      <c r="H204" s="8">
        <f>IF(OR($A204="",$D204=""),"",IF($F204="",$A204-$D204,$A204-IF(AND(INDEX('Politiques'!$D$5:$D$14,MATCH($F204,'Politiques'!$A$5:$A$14,0))="Date de livraison",$E204&lt;&gt;""),$E204,$D204)))</f>
        <v/>
      </c>
      <c r="I204" s="7">
        <f>IF(OR($H204="",$G204=""),"",IF($H204&lt;=$G204,"Oui","Non"))</f>
        <v/>
      </c>
      <c r="J204" s="5" t="n"/>
      <c r="K204" s="9" t="n"/>
      <c r="L204" s="10">
        <f>IF(OR($A204="",$K204=""),"",IF($I204="Non",'Listes'!$D$7,IF($K204&lt;='Listes'!$E$5,'Listes'!$D$5,IF($K204&lt;='Listes'!$E$6,'Listes'!$D$6,'Listes'!$D$7))))</f>
        <v/>
      </c>
      <c r="M204" s="11">
        <f>IF($A204="","",WORKDAY($A204,'Listes'!$G$5))</f>
        <v/>
      </c>
      <c r="N204" s="5" t="n"/>
      <c r="O204" s="4" t="n"/>
      <c r="P204" s="7">
        <f>IF(OR($M204="",$O204=""),"",IF($O204&lt;=$M204,"Oui","Non"))</f>
        <v/>
      </c>
      <c r="Q204" s="9" t="n"/>
      <c r="R204" s="5" t="n"/>
      <c r="S204" s="4" t="n"/>
      <c r="T204" s="4" t="n"/>
      <c r="U204" s="12">
        <f>IF($A204="","",IF($T204&lt;&gt;"","Clôturée",IF($O204="",IF(TODAY()&gt;$M204,"Décision en retard","En attente de décision"),IF(OR($N204="Remboursement intégral",$N204="Remboursement partiel"),IF($S204="","Remboursement à effectuer",IF(TODAY()&gt;WORKDAY($S204,'Listes'!$G$6),"Vérifier et clôturer","Remboursement effectué")),"Ouverte"))))</f>
        <v/>
      </c>
      <c r="V204" s="5" t="n"/>
    </row>
  </sheetData>
  <autoFilter ref="A4:V204"/>
  <conditionalFormatting sqref="I5:I204">
    <cfRule type="expression" priority="1" dxfId="0">
      <formula>I5="Oui"</formula>
    </cfRule>
    <cfRule type="expression" priority="2" dxfId="1">
      <formula>I5="Non"</formula>
    </cfRule>
  </conditionalFormatting>
  <conditionalFormatting sqref="P5:P204">
    <cfRule type="expression" priority="3" dxfId="0">
      <formula>P5="Oui"</formula>
    </cfRule>
    <cfRule type="expression" priority="4" dxfId="1">
      <formula>P5="Non"</formula>
    </cfRule>
  </conditionalFormatting>
  <conditionalFormatting sqref="U5:U204">
    <cfRule type="expression" priority="5" dxfId="2">
      <formula>U5="En attente de décision"</formula>
    </cfRule>
    <cfRule type="expression" priority="6" dxfId="1">
      <formula>U5="Décision en retard"</formula>
    </cfRule>
    <cfRule type="expression" priority="7" dxfId="2">
      <formula>U5="Remboursement à effectuer"</formula>
    </cfRule>
    <cfRule type="expression" priority="8" dxfId="3">
      <formula>U5="Remboursement effectué"</formula>
    </cfRule>
    <cfRule type="expression" priority="9" dxfId="2">
      <formula>U5="Vérifier et clôturer"</formula>
    </cfRule>
    <cfRule type="expression" priority="10" dxfId="3">
      <formula>U5="Ouverte"</formula>
    </cfRule>
    <cfRule type="expression" priority="11" dxfId="0">
      <formula>U5="Clôturée"</formula>
    </cfRule>
  </conditionalFormatting>
  <dataValidations count="2">
    <dataValidation sqref="J5:J204" showDropDown="0" showInputMessage="0" showErrorMessage="0" allowBlank="1" type="list">
      <formula1>='Listes'!$A$5:$A$11</formula1>
    </dataValidation>
    <dataValidation sqref="N5:N204" showDropDown="0" showInputMessage="0" showErrorMessage="0" allowBlank="1" type="list">
      <formula1>='Listes'!$B$5:$B$9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20" customWidth="1" min="4" max="4"/>
    <col width="60" customWidth="1" min="5" max="5"/>
  </cols>
  <sheetData>
    <row r="1">
      <c r="A1" s="1" t="inlineStr">
        <is>
          <t>Versions de la politique de remboursement</t>
        </is>
      </c>
    </row>
    <row r="2">
      <c r="A2" s="2" t="inlineStr">
        <is>
          <t>Une ligne par version de votre politique de remboursement écrite, de la plus ancienne à la plus récente. Le journal utilise la version en vigueur à chaque date d’achat. Ne supprimez jamais une ancienne version.</t>
        </is>
      </c>
    </row>
    <row r="4" ht="30" customHeight="1">
      <c r="A4" s="3" t="inlineStr">
        <is>
          <t>Version</t>
        </is>
      </c>
      <c r="B4" s="3" t="inlineStr">
        <is>
          <t>En vigueur depuis</t>
        </is>
      </c>
      <c r="C4" s="3" t="inlineStr">
        <is>
          <t>Délai de remboursement (jours)</t>
        </is>
      </c>
      <c r="D4" s="3" t="inlineStr">
        <is>
          <t>Délai compté à partir de</t>
        </is>
      </c>
      <c r="E4" s="3" t="inlineStr">
        <is>
          <t>Ce qui a changé</t>
        </is>
      </c>
    </row>
    <row r="5">
      <c r="A5" s="13" t="inlineStr">
        <is>
          <t>v1</t>
        </is>
      </c>
      <c r="B5" s="14" t="n">
        <v>45717</v>
      </c>
      <c r="C5" s="15" t="n">
        <v>14</v>
      </c>
      <c r="D5" s="5" t="inlineStr">
        <is>
          <t>Date d’achat</t>
        </is>
      </c>
      <c r="E5" s="5" t="inlineStr">
        <is>
          <t>Première politique écrite : 14 jours après l’achat</t>
        </is>
      </c>
    </row>
    <row r="6">
      <c r="A6" s="13" t="inlineStr">
        <is>
          <t>v2</t>
        </is>
      </c>
      <c r="B6" s="14" t="n">
        <v>46023</v>
      </c>
      <c r="C6" s="15" t="n">
        <v>30</v>
      </c>
      <c r="D6" s="5" t="inlineStr">
        <is>
          <t>Date d’achat</t>
        </is>
      </c>
      <c r="E6" s="5" t="inlineStr">
        <is>
          <t>Délai porté à 30 jours après l’achat</t>
        </is>
      </c>
    </row>
    <row r="7">
      <c r="A7" s="13" t="inlineStr">
        <is>
          <t>v3</t>
        </is>
      </c>
      <c r="B7" s="14" t="n">
        <v>46266</v>
      </c>
      <c r="C7" s="15" t="n">
        <v>30</v>
      </c>
      <c r="D7" s="5" t="inlineStr">
        <is>
          <t>Date de livraison</t>
        </is>
      </c>
      <c r="E7" s="5" t="inlineStr">
        <is>
          <t>Délai compté à partir de la livraison ; en cas de changement d’avis, l’étiquette de retour de 7,50 $ est à la charge du client</t>
        </is>
      </c>
    </row>
    <row r="8">
      <c r="A8" s="13" t="n"/>
      <c r="B8" s="14" t="n"/>
      <c r="C8" s="15" t="n"/>
      <c r="D8" s="5" t="n"/>
      <c r="E8" s="5" t="n"/>
    </row>
    <row r="9">
      <c r="A9" s="13" t="n"/>
      <c r="B9" s="14" t="n"/>
      <c r="C9" s="15" t="n"/>
      <c r="D9" s="5" t="n"/>
      <c r="E9" s="5" t="n"/>
    </row>
    <row r="10">
      <c r="A10" s="13" t="n"/>
      <c r="B10" s="14" t="n"/>
      <c r="C10" s="15" t="n"/>
      <c r="D10" s="5" t="n"/>
      <c r="E10" s="5" t="n"/>
    </row>
    <row r="11">
      <c r="A11" s="13" t="n"/>
      <c r="B11" s="14" t="n"/>
      <c r="C11" s="15" t="n"/>
      <c r="D11" s="5" t="n"/>
      <c r="E11" s="5" t="n"/>
    </row>
    <row r="12">
      <c r="A12" s="13" t="n"/>
      <c r="B12" s="14" t="n"/>
      <c r="C12" s="15" t="n"/>
      <c r="D12" s="5" t="n"/>
      <c r="E12" s="5" t="n"/>
    </row>
    <row r="13">
      <c r="A13" s="13" t="n"/>
      <c r="B13" s="14" t="n"/>
      <c r="C13" s="15" t="n"/>
      <c r="D13" s="5" t="n"/>
      <c r="E13" s="5" t="n"/>
    </row>
    <row r="14">
      <c r="A14" s="13" t="n"/>
      <c r="B14" s="14" t="n"/>
      <c r="C14" s="15" t="n"/>
      <c r="D14" s="5" t="n"/>
      <c r="E14" s="5" t="n"/>
    </row>
  </sheetData>
  <dataValidations count="1">
    <dataValidation sqref="D5:D14" showDropDown="0" showInputMessage="0" showErrorMessage="0" allowBlank="1" type="list">
      <formula1>='Listes'!$C$5:$C$6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Synthèse</t>
        </is>
      </c>
    </row>
    <row r="2">
      <c r="A2" s="2" t="inlineStr">
        <is>
          <t>Comptes et totaux issus de la feuille Journal des remboursements. Ils se mettent à jour quand vous ajoutez des lignes.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5" t="inlineStr">
        <is>
          <t>Demandes enregistrées</t>
        </is>
      </c>
      <c r="B5" s="16">
        <f>COUNT('Journal des remboursements'!$A$5:$A$204)</f>
        <v/>
      </c>
    </row>
    <row r="6">
      <c r="A6" s="5" t="inlineStr">
        <is>
          <t>Dans le délai de la politique</t>
        </is>
      </c>
      <c r="B6" s="16">
        <f>COUNTIF('Journal des remboursements'!$I$5:$I$204,"Oui")</f>
        <v/>
      </c>
    </row>
    <row r="7">
      <c r="A7" s="5" t="inlineStr">
        <is>
          <t>Hors délai de la politique</t>
        </is>
      </c>
      <c r="B7" s="16">
        <f>COUNTIF('Journal des remboursements'!$I$5:$I$204,"Non")</f>
        <v/>
      </c>
    </row>
    <row r="8">
      <c r="A8" s="5" t="inlineStr">
        <is>
          <t>En attente de décision</t>
        </is>
      </c>
      <c r="B8" s="16">
        <f>COUNTIF('Journal des remboursements'!$U$5:$U$204,"En attente de décision")</f>
        <v/>
      </c>
    </row>
    <row r="9">
      <c r="A9" s="5" t="inlineStr">
        <is>
          <t>Décision en retard</t>
        </is>
      </c>
      <c r="B9" s="16">
        <f>COUNTIF('Journal des remboursements'!$U$5:$U$204,"Décision en retard")</f>
        <v/>
      </c>
    </row>
    <row r="10">
      <c r="A10" s="5" t="inlineStr">
        <is>
          <t>Décisions envoyées à la date promise</t>
        </is>
      </c>
      <c r="B10" s="17">
        <f>IF(COUNT('Journal des remboursements'!$O$5:$O$204)=0,"",COUNTIF('Journal des remboursements'!$P$5:$P$204,"Oui")/COUNT('Journal des remboursements'!$O$5:$O$204))</f>
        <v/>
      </c>
    </row>
    <row r="11">
      <c r="A11" s="5" t="inlineStr">
        <is>
          <t>Nombre moyen de jours avant décision</t>
        </is>
      </c>
      <c r="B11" s="18">
        <f>IF(COUNT('Journal des remboursements'!$O$5:$O$204)=0,"",(SUM('Journal des remboursements'!$O$5:$O$204)-SUMIFS('Journal des remboursements'!$A$5:$A$204,'Journal des remboursements'!$O$5:$O$204,"&lt;&gt;"))/COUNT('Journal des remboursements'!$O$5:$O$204))</f>
        <v/>
      </c>
    </row>
    <row r="12">
      <c r="A12" s="5" t="inlineStr">
        <is>
          <t>Remboursements à effectuer</t>
        </is>
      </c>
      <c r="B12" s="16">
        <f>COUNTIF('Journal des remboursements'!$U$5:$U$204,"Remboursement à effectuer")</f>
        <v/>
      </c>
    </row>
    <row r="13">
      <c r="A13" s="5" t="inlineStr">
        <is>
          <t>Remboursements effectués, non clôturés</t>
        </is>
      </c>
      <c r="B13" s="16">
        <f>COUNTIF('Journal des remboursements'!$U$5:$U$204,"Remboursement effectué")+COUNTIF('Journal des remboursements'!$U$5:$U$204,"Vérifier et clôturer")</f>
        <v/>
      </c>
    </row>
    <row r="14">
      <c r="A14" s="5" t="inlineStr">
        <is>
          <t>Clôturées</t>
        </is>
      </c>
      <c r="B14" s="16">
        <f>COUNTIF('Journal des remboursements'!$U$5:$U$204,"Clôturée")</f>
        <v/>
      </c>
    </row>
    <row r="15">
      <c r="A15" s="5" t="inlineStr">
        <is>
          <t>Montant remboursé</t>
        </is>
      </c>
      <c r="B15" s="19">
        <f>SUMIFS('Journal des remboursements'!$Q$5:$Q$204,'Journal des remboursements'!$S$5:$S$204,"&lt;&gt;")</f>
        <v/>
      </c>
    </row>
    <row r="17">
      <c r="A17" s="20" t="inlineStr">
        <is>
          <t>Demandes par motif</t>
        </is>
      </c>
    </row>
    <row r="18" ht="24" customHeight="1">
      <c r="A18" s="3" t="inlineStr">
        <is>
          <t>Motif</t>
        </is>
      </c>
      <c r="B18" s="3" t="inlineStr">
        <is>
          <t>Demandes</t>
        </is>
      </c>
      <c r="C18" s="3" t="inlineStr">
        <is>
          <t>Dans le délai</t>
        </is>
      </c>
      <c r="D18" s="3" t="inlineStr">
        <is>
          <t>Montant remboursé</t>
        </is>
      </c>
    </row>
    <row r="19">
      <c r="A19" s="5" t="inlineStr">
        <is>
          <t>Changement d’avis</t>
        </is>
      </c>
      <c r="B19" s="21">
        <f>COUNTIF('Journal des remboursements'!$J$5:$J$204,A19)</f>
        <v/>
      </c>
      <c r="C19" s="21">
        <f>COUNTIFS('Journal des remboursements'!$J$5:$J$204,A19,'Journal des remboursements'!$I$5:$I$204,"Oui")</f>
        <v/>
      </c>
      <c r="D19" s="22">
        <f>SUMIFS('Journal des remboursements'!$Q$5:$Q$204,'Journal des remboursements'!$J$5:$J$204,A19,'Journal des remboursements'!$S$5:$S$204,"&lt;&gt;")</f>
        <v/>
      </c>
    </row>
    <row r="20">
      <c r="A20" s="5" t="inlineStr">
        <is>
          <t>Endommagé ou défectueux</t>
        </is>
      </c>
      <c r="B20" s="21">
        <f>COUNTIF('Journal des remboursements'!$J$5:$J$204,A20)</f>
        <v/>
      </c>
      <c r="C20" s="21">
        <f>COUNTIFS('Journal des remboursements'!$J$5:$J$204,A20,'Journal des remboursements'!$I$5:$I$204,"Oui")</f>
        <v/>
      </c>
      <c r="D20" s="22">
        <f>SUMIFS('Journal des remboursements'!$Q$5:$Q$204,'Journal des remboursements'!$J$5:$J$204,A20,'Journal des remboursements'!$S$5:$S$204,"&lt;&gt;")</f>
        <v/>
      </c>
    </row>
    <row r="21">
      <c r="A21" s="5" t="inlineStr">
        <is>
          <t>Mauvais article envoyé</t>
        </is>
      </c>
      <c r="B21" s="21">
        <f>COUNTIF('Journal des remboursements'!$J$5:$J$204,A21)</f>
        <v/>
      </c>
      <c r="C21" s="21">
        <f>COUNTIFS('Journal des remboursements'!$J$5:$J$204,A21,'Journal des remboursements'!$I$5:$I$204,"Oui")</f>
        <v/>
      </c>
      <c r="D21" s="22">
        <f>SUMIFS('Journal des remboursements'!$Q$5:$Q$204,'Journal des remboursements'!$J$5:$J$204,A21,'Journal des remboursements'!$S$5:$S$204,"&lt;&gt;")</f>
        <v/>
      </c>
    </row>
    <row r="22">
      <c r="A22" s="5" t="inlineStr">
        <is>
          <t>Non conforme à la description</t>
        </is>
      </c>
      <c r="B22" s="21">
        <f>COUNTIF('Journal des remboursements'!$J$5:$J$204,A22)</f>
        <v/>
      </c>
      <c r="C22" s="21">
        <f>COUNTIFS('Journal des remboursements'!$J$5:$J$204,A22,'Journal des remboursements'!$I$5:$I$204,"Oui")</f>
        <v/>
      </c>
      <c r="D22" s="22">
        <f>SUMIFS('Journal des remboursements'!$Q$5:$Q$204,'Journal des remboursements'!$J$5:$J$204,A22,'Journal des remboursements'!$S$5:$S$204,"&lt;&gt;")</f>
        <v/>
      </c>
    </row>
    <row r="23">
      <c r="A23" s="5" t="inlineStr">
        <is>
          <t>Jamais reçu</t>
        </is>
      </c>
      <c r="B23" s="21">
        <f>COUNTIF('Journal des remboursements'!$J$5:$J$204,A23)</f>
        <v/>
      </c>
      <c r="C23" s="21">
        <f>COUNTIFS('Journal des remboursements'!$J$5:$J$204,A23,'Journal des remboursements'!$I$5:$I$204,"Oui")</f>
        <v/>
      </c>
      <c r="D23" s="22">
        <f>SUMIFS('Journal des remboursements'!$Q$5:$Q$204,'Journal des remboursements'!$J$5:$J$204,A23,'Journal des remboursements'!$S$5:$S$204,"&lt;&gt;")</f>
        <v/>
      </c>
    </row>
    <row r="24">
      <c r="A24" s="5" t="inlineStr">
        <is>
          <t>Problème de service</t>
        </is>
      </c>
      <c r="B24" s="21">
        <f>COUNTIF('Journal des remboursements'!$J$5:$J$204,A24)</f>
        <v/>
      </c>
      <c r="C24" s="21">
        <f>COUNTIFS('Journal des remboursements'!$J$5:$J$204,A24,'Journal des remboursements'!$I$5:$I$204,"Oui")</f>
        <v/>
      </c>
      <c r="D24" s="22">
        <f>SUMIFS('Journal des remboursements'!$Q$5:$Q$204,'Journal des remboursements'!$J$5:$J$204,A24,'Journal des remboursements'!$S$5:$S$204,"&lt;&gt;")</f>
        <v/>
      </c>
    </row>
    <row r="25">
      <c r="A25" s="5" t="inlineStr">
        <is>
          <t>Autre</t>
        </is>
      </c>
      <c r="B25" s="21">
        <f>COUNTIF('Journal des remboursements'!$J$5:$J$204,A25)</f>
        <v/>
      </c>
      <c r="C25" s="21">
        <f>COUNTIFS('Journal des remboursements'!$J$5:$J$204,A25,'Journal des remboursements'!$I$5:$I$204,"Oui")</f>
        <v/>
      </c>
      <c r="D25" s="22">
        <f>SUMIFS('Journal des remboursements'!$Q$5:$Q$204,'Journal des remboursements'!$J$5:$J$204,A25,'Journal des remboursements'!$S$5:$S$204,"&lt;&gt;")</f>
        <v/>
      </c>
    </row>
    <row r="27">
      <c r="A27" s="20" t="inlineStr">
        <is>
          <t>Demandes par décision</t>
        </is>
      </c>
    </row>
    <row r="28" ht="24" customHeight="1">
      <c r="A28" s="3" t="inlineStr">
        <is>
          <t>Décision</t>
        </is>
      </c>
      <c r="B28" s="3" t="inlineStr">
        <is>
          <t>Demandes</t>
        </is>
      </c>
      <c r="C28" s="3" t="inlineStr">
        <is>
          <t>Montant remboursé</t>
        </is>
      </c>
    </row>
    <row r="29">
      <c r="A29" s="5" t="inlineStr">
        <is>
          <t>Remboursement intégral</t>
        </is>
      </c>
      <c r="B29" s="21">
        <f>COUNTIF('Journal des remboursements'!$N$5:$N$204,A29)</f>
        <v/>
      </c>
      <c r="C29" s="22">
        <f>SUMIFS('Journal des remboursements'!$Q$5:$Q$204,'Journal des remboursements'!$N$5:$N$204,A29,'Journal des remboursements'!$S$5:$S$204,"&lt;&gt;")</f>
        <v/>
      </c>
    </row>
    <row r="30">
      <c r="A30" s="5" t="inlineStr">
        <is>
          <t>Remboursement partiel</t>
        </is>
      </c>
      <c r="B30" s="21">
        <f>COUNTIF('Journal des remboursements'!$N$5:$N$204,A30)</f>
        <v/>
      </c>
      <c r="C30" s="22">
        <f>SUMIFS('Journal des remboursements'!$Q$5:$Q$204,'Journal des remboursements'!$N$5:$N$204,A30,'Journal des remboursements'!$S$5:$S$204,"&lt;&gt;")</f>
        <v/>
      </c>
    </row>
    <row r="31">
      <c r="A31" s="5" t="inlineStr">
        <is>
          <t>Avoir</t>
        </is>
      </c>
      <c r="B31" s="21">
        <f>COUNTIF('Journal des remboursements'!$N$5:$N$204,A31)</f>
        <v/>
      </c>
      <c r="C31" s="22">
        <f>SUMIFS('Journal des remboursements'!$Q$5:$Q$204,'Journal des remboursements'!$N$5:$N$204,A31,'Journal des remboursements'!$S$5:$S$204,"&lt;&gt;")</f>
        <v/>
      </c>
    </row>
    <row r="32">
      <c r="A32" s="5" t="inlineStr">
        <is>
          <t>Échange ou réparation</t>
        </is>
      </c>
      <c r="B32" s="21">
        <f>COUNTIF('Journal des remboursements'!$N$5:$N$204,A32)</f>
        <v/>
      </c>
      <c r="C32" s="22">
        <f>SUMIFS('Journal des remboursements'!$Q$5:$Q$204,'Journal des remboursements'!$N$5:$N$204,A32,'Journal des remboursements'!$S$5:$S$204,"&lt;&gt;")</f>
        <v/>
      </c>
    </row>
    <row r="33">
      <c r="A33" s="5" t="inlineStr">
        <is>
          <t>Refusé</t>
        </is>
      </c>
      <c r="B33" s="21">
        <f>COUNTIF('Journal des remboursements'!$N$5:$N$204,A33)</f>
        <v/>
      </c>
      <c r="C33" s="22">
        <f>SUMIFS('Journal des remboursements'!$Q$5:$Q$204,'Journal des remboursements'!$N$5:$N$204,A33,'Journal des remboursements'!$S$5:$S$204,"&lt;&gt;")</f>
        <v/>
      </c>
    </row>
    <row r="35">
      <c r="A35" s="20" t="inlineStr">
        <is>
          <t>Demandes par approbateur</t>
        </is>
      </c>
    </row>
    <row r="36" ht="24" customHeight="1">
      <c r="A36" s="3" t="inlineStr">
        <is>
          <t>Approbateur</t>
        </is>
      </c>
      <c r="B36" s="3" t="inlineStr">
        <is>
          <t>Demandes</t>
        </is>
      </c>
      <c r="C36" s="3" t="inlineStr">
        <is>
          <t>En attente de décision</t>
        </is>
      </c>
    </row>
    <row r="37">
      <c r="A37" s="5">
        <f>'Listes'!$D$5</f>
        <v/>
      </c>
      <c r="B37" s="21">
        <f>COUNTIF('Journal des remboursements'!$L$5:$L$204,A37)</f>
        <v/>
      </c>
      <c r="C37" s="21">
        <f>COUNTIFS('Journal des remboursements'!$L$5:$L$204,A37,'Journal des remboursements'!$U$5:$U$204,"En attente de décision")+COUNTIFS('Journal des remboursements'!$L$5:$L$204,A37,'Journal des remboursements'!$U$5:$U$204,"Décision en retard")</f>
        <v/>
      </c>
    </row>
    <row r="38">
      <c r="A38" s="5">
        <f>'Listes'!$D$6</f>
        <v/>
      </c>
      <c r="B38" s="21">
        <f>COUNTIF('Journal des remboursements'!$L$5:$L$204,A38)</f>
        <v/>
      </c>
      <c r="C38" s="21">
        <f>COUNTIFS('Journal des remboursements'!$L$5:$L$204,A38,'Journal des remboursements'!$U$5:$U$204,"En attente de décision")+COUNTIFS('Journal des remboursements'!$L$5:$L$204,A38,'Journal des remboursements'!$U$5:$U$204,"Décision en retard")</f>
        <v/>
      </c>
    </row>
    <row r="39">
      <c r="A39" s="5">
        <f>'Listes'!$D$7</f>
        <v/>
      </c>
      <c r="B39" s="21">
        <f>COUNTIF('Journal des remboursements'!$L$5:$L$204,A39)</f>
        <v/>
      </c>
      <c r="C39" s="21">
        <f>COUNTIFS('Journal des remboursements'!$L$5:$L$204,A39,'Journal des remboursements'!$U$5:$U$204,"En attente de décision")+COUNTIFS('Journal des remboursements'!$L$5:$L$204,A39,'Journal des remboursements'!$U$5:$U$204,"Décision en retard")</f>
        <v/>
      </c>
    </row>
    <row r="41">
      <c r="A41" s="23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6" customWidth="1" min="4" max="4"/>
    <col width="26" customWidth="1" min="5" max="5"/>
    <col width="34" customWidth="1" min="6" max="6"/>
    <col width="9" customWidth="1" min="7" max="7"/>
  </cols>
  <sheetData>
    <row r="1">
      <c r="A1" s="1" t="inlineStr">
        <is>
          <t>Listes et paramètres</t>
        </is>
      </c>
    </row>
    <row r="2">
      <c r="A2" s="2" t="inlineStr">
        <is>
          <t>Adaptez les approbateurs et les plafonds à votre équipe. Les listes alimentent les menus déroulants des feuilles Journal des remboursements et Politiques. Les objectifs se comptent en jours ouvrés.</t>
        </is>
      </c>
    </row>
    <row r="4" ht="30" customHeight="1">
      <c r="A4" s="3" t="inlineStr">
        <is>
          <t>Motif</t>
        </is>
      </c>
      <c r="B4" s="3" t="inlineStr">
        <is>
          <t>Décision</t>
        </is>
      </c>
      <c r="C4" s="3" t="inlineStr">
        <is>
          <t>Délai compté à partir de</t>
        </is>
      </c>
      <c r="D4" s="3" t="inlineStr">
        <is>
          <t>Approbateur</t>
        </is>
      </c>
      <c r="E4" s="3" t="inlineStr">
        <is>
          <t>Approuve jusqu’à ($)</t>
        </is>
      </c>
      <c r="F4" s="3" t="inlineStr">
        <is>
          <t>Paramètre</t>
        </is>
      </c>
      <c r="G4" s="3" t="inlineStr">
        <is>
          <t>Valeur</t>
        </is>
      </c>
    </row>
    <row r="5">
      <c r="A5" s="5" t="inlineStr">
        <is>
          <t>Changement d’avis</t>
        </is>
      </c>
      <c r="B5" s="5" t="inlineStr">
        <is>
          <t>Remboursement intégral</t>
        </is>
      </c>
      <c r="C5" s="5" t="inlineStr">
        <is>
          <t>Date d’achat</t>
        </is>
      </c>
      <c r="D5" s="5" t="inlineStr">
        <is>
          <t>Ivy Chen, support</t>
        </is>
      </c>
      <c r="E5" s="24" t="n">
        <v>50</v>
      </c>
      <c r="F5" s="25" t="inlineStr">
        <is>
          <t>Objectif de réponse (jours ouvrés)</t>
        </is>
      </c>
      <c r="G5" s="15" t="n">
        <v>2</v>
      </c>
    </row>
    <row r="6">
      <c r="A6" s="5" t="inlineStr">
        <is>
          <t>Endommagé ou défectueux</t>
        </is>
      </c>
      <c r="B6" s="5" t="inlineStr">
        <is>
          <t>Remboursement partiel</t>
        </is>
      </c>
      <c r="C6" s="5" t="inlineStr">
        <is>
          <t>Date de livraison</t>
        </is>
      </c>
      <c r="D6" s="5" t="inlineStr">
        <is>
          <t>Mateo Ruiz, opérations</t>
        </is>
      </c>
      <c r="E6" s="24" t="n">
        <v>200</v>
      </c>
      <c r="F6" s="25" t="inlineStr">
        <is>
          <t>Vérifier le remboursement après (jours ouvrés)</t>
        </is>
      </c>
      <c r="G6" s="15" t="n">
        <v>10</v>
      </c>
    </row>
    <row r="7">
      <c r="A7" s="5" t="inlineStr">
        <is>
          <t>Mauvais article envoyé</t>
        </is>
      </c>
      <c r="B7" s="5" t="inlineStr">
        <is>
          <t>Avoir</t>
        </is>
      </c>
      <c r="D7" s="5" t="inlineStr">
        <is>
          <t>Owen Park, dirigeant</t>
        </is>
      </c>
      <c r="E7" s="5" t="inlineStr">
        <is>
          <t>Tout montant, et toute demande hors du délai de la politique</t>
        </is>
      </c>
    </row>
    <row r="8">
      <c r="A8" s="5" t="inlineStr">
        <is>
          <t>Non conforme à la description</t>
        </is>
      </c>
      <c r="B8" s="5" t="inlineStr">
        <is>
          <t>Échange ou réparation</t>
        </is>
      </c>
    </row>
    <row r="9">
      <c r="A9" s="5" t="inlineStr">
        <is>
          <t>Jamais reçu</t>
        </is>
      </c>
      <c r="B9" s="5" t="inlineStr">
        <is>
          <t>Refusé</t>
        </is>
      </c>
    </row>
    <row r="10">
      <c r="A10" s="5" t="inlineStr">
        <is>
          <t>Problème de service</t>
        </is>
      </c>
    </row>
    <row r="11">
      <c r="A11" s="5" t="inlineStr">
        <is>
          <t>Autre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demandes de remboursement</dc:title>
  <dcterms:created xmlns:dcterms="http://purl.org/dc/terms/" xmlns:xsi="http://www.w3.org/2001/XMLSchema-instance" xsi:type="dcterms:W3CDTF">2026-10-08T17:58:55Z</dcterms:created>
  <dcterms:modified xmlns:dcterms="http://purl.org/dc/terms/" xmlns:xsi="http://www.w3.org/2001/XMLSchema-instance" xsi:type="dcterms:W3CDTF">2026-10-08T17:58:55Z</dcterms:modified>
</cp:coreProperties>
</file>