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comendas atrasada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'Encomendas atrasadas'!$A$4:$Q$204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4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22" customWidth="1" min="11" max="11"/>
    <col width="10" customWidth="1" min="12" max="12"/>
    <col width="12" customWidth="1" min="13" max="13"/>
    <col width="13" customWidth="1" min="14" max="14"/>
    <col width="9" customWidth="1" min="15" max="15"/>
    <col width="22" customWidth="1" min="16" max="16"/>
    <col width="40" customWidth="1" min="17" max="17"/>
  </cols>
  <sheetData>
    <row r="1">
      <c r="A1" s="1" t="inlineStr">
        <is>
          <t>Registo de encomendas atrasadas</t>
        </is>
      </c>
    </row>
    <row r="2">
      <c r="A2" s="2" t="inlineStr">
        <is>
          <t>Uma linha por encomenda atrasada, no dia em que souber dela. Dias de atraso e Estado preenchem-se sozinhos.</t>
        </is>
      </c>
    </row>
    <row r="3">
      <c r="A3" s="2" t="inlineStr">
        <is>
          <t>Avisado antes de perguntar: Sim se o seu primeiro email de atraso saiu antes de o cliente lhe escrever. As datas de exemplo são relativas a hoje.</t>
        </is>
      </c>
    </row>
    <row r="4" ht="44" customHeight="1">
      <c r="A4" s="3" t="inlineStr">
        <is>
          <t>Encomenda</t>
        </is>
      </c>
      <c r="B4" s="3" t="inlineStr">
        <is>
          <t>Cliente</t>
        </is>
      </c>
      <c r="C4" s="3" t="inlineStr">
        <is>
          <t>Transportadora</t>
        </is>
      </c>
      <c r="D4" s="3" t="inlineStr">
        <is>
          <t>Causa</t>
        </is>
      </c>
      <c r="E4" s="3" t="inlineStr">
        <is>
          <t>Data prometida</t>
        </is>
      </c>
      <c r="F4" s="3" t="inlineStr">
        <is>
          <t>Nova data</t>
        </is>
      </c>
      <c r="G4" s="3" t="inlineStr">
        <is>
          <t>Email enviado a</t>
        </is>
      </c>
      <c r="H4" s="3" t="inlineStr">
        <is>
          <t>Avisado antes de perguntar</t>
        </is>
      </c>
      <c r="I4" s="3" t="inlineStr">
        <is>
          <t>Próxima atualização</t>
        </is>
      </c>
      <c r="J4" s="3" t="inlineStr">
        <is>
          <t>Data-limite de espera</t>
        </is>
      </c>
      <c r="K4" s="3" t="inlineStr">
        <is>
          <t>Gesto</t>
        </is>
      </c>
      <c r="L4" s="3" t="inlineStr">
        <is>
          <t>Valor do gesto</t>
        </is>
      </c>
      <c r="M4" s="3" t="inlineStr">
        <is>
          <t>Resultado</t>
        </is>
      </c>
      <c r="N4" s="3" t="inlineStr">
        <is>
          <t>Fechada a</t>
        </is>
      </c>
      <c r="O4" s="3" t="inlineStr">
        <is>
          <t>Dias de atraso</t>
        </is>
      </c>
      <c r="P4" s="3" t="inlineStr">
        <is>
          <t>Estado</t>
        </is>
      </c>
      <c r="Q4" s="3" t="inlineStr">
        <is>
          <t>Notas</t>
        </is>
      </c>
    </row>
    <row r="5">
      <c r="A5" s="4" t="inlineStr">
        <is>
          <t>SW-31877</t>
        </is>
      </c>
      <c r="B5" s="5" t="inlineStr">
        <is>
          <t>Jerome Patterson</t>
        </is>
      </c>
      <c r="C5" s="6" t="inlineStr">
        <is>
          <t>Transportadora A</t>
        </is>
      </c>
      <c r="D5" s="5" t="inlineStr">
        <is>
          <t>Atraso da transportadora</t>
        </is>
      </c>
      <c r="E5" s="7">
        <f>TODAY()-11</f>
        <v/>
      </c>
      <c r="F5" s="7">
        <f>TODAY()-6</f>
        <v/>
      </c>
      <c r="G5" s="7">
        <f>TODAY()-11</f>
        <v/>
      </c>
      <c r="H5" s="8" t="inlineStr">
        <is>
          <t>Sim</t>
        </is>
      </c>
      <c r="I5" s="7">
        <f>TODAY()-6</f>
        <v/>
      </c>
      <c r="J5" s="7">
        <f>TODAY()-6</f>
        <v/>
      </c>
      <c r="K5" s="5" t="inlineStr">
        <is>
          <t>Portes de envio reembolsados</t>
        </is>
      </c>
      <c r="L5" s="9" t="n">
        <v>18</v>
      </c>
      <c r="M5" s="6" t="inlineStr">
        <is>
          <t>Entregue</t>
        </is>
      </c>
      <c r="N5" s="7">
        <f>TODAY()-6</f>
        <v/>
      </c>
      <c r="O5" s="10">
        <f>IF(OR($A5="",$E5="",$N5=""),"",IF(OR($M5="Entregue",$M5="Substituída"),$N5-$E5,""))</f>
        <v/>
      </c>
      <c r="P5" s="11">
        <f>IF($A5="","",IF(AND($M5&lt;&gt;"",$M5&lt;&gt;"Aberta"),"Fechada",IF($G5="","Enviar o aviso prévio",IF(AND($J5&lt;&gt;"",TODAY()&gt;$J5),"Data-limite de espera ultrapassada",IF(AND($I5&lt;&gt;"",TODAY()&gt;=$I5),"Atualização pendente","Em aberto")))))</f>
        <v/>
      </c>
      <c r="Q5" s="5" t="inlineStr">
        <is>
          <t>Retida num centro de distribuição de 6 a 9 out.; serviço de 2 dias; viagem no dia 17</t>
        </is>
      </c>
    </row>
    <row r="6">
      <c r="A6" s="4" t="inlineStr">
        <is>
          <t>SW-31790</t>
        </is>
      </c>
      <c r="B6" s="5" t="inlineStr">
        <is>
          <t>Tomasz Zielinski</t>
        </is>
      </c>
      <c r="C6" s="6" t="inlineStr">
        <is>
          <t>Serviço postal</t>
        </is>
      </c>
      <c r="D6" s="5" t="inlineStr">
        <is>
          <t>Mau tempo ou greve</t>
        </is>
      </c>
      <c r="E6" s="7">
        <f>TODAY()-16</f>
        <v/>
      </c>
      <c r="F6" s="7">
        <f>TODAY()-12</f>
        <v/>
      </c>
      <c r="G6" s="7">
        <f>TODAY()-17</f>
        <v/>
      </c>
      <c r="H6" s="8" t="inlineStr">
        <is>
          <t>Sim</t>
        </is>
      </c>
      <c r="I6" s="7">
        <f>TODAY()-12</f>
        <v/>
      </c>
      <c r="J6" s="7">
        <f>TODAY()-9</f>
        <v/>
      </c>
      <c r="K6" s="5" t="inlineStr">
        <is>
          <t>Nenhum</t>
        </is>
      </c>
      <c r="L6" s="9" t="n"/>
      <c r="M6" s="6" t="inlineStr">
        <is>
          <t>Entregue</t>
        </is>
      </c>
      <c r="N6" s="7">
        <f>TODAY()-12</f>
        <v/>
      </c>
      <c r="O6" s="10">
        <f>IF(OR($A6="",$E6="",$N6=""),"",IF(OR($M6="Entregue",$M6="Substituída"),$N6-$E6,""))</f>
        <v/>
      </c>
      <c r="P6" s="11">
        <f>IF($A6="","",IF(AND($M6&lt;&gt;"",$M6&lt;&gt;"Aberta"),"Fechada",IF($G6="","Enviar o aviso prévio",IF(AND($J6&lt;&gt;"",TODAY()&gt;$J6),"Data-limite de espera ultrapassada",IF(AND($I6&lt;&gt;"",TODAY()&gt;=$I6),"Atualização pendente","Em aberto")))))</f>
        <v/>
      </c>
      <c r="Q6" s="5" t="inlineStr">
        <is>
          <t>Tempestade; a transportadora suspendeu as entregas durante 3 dias</t>
        </is>
      </c>
    </row>
    <row r="7">
      <c r="A7" s="4" t="inlineStr">
        <is>
          <t>SW-31801</t>
        </is>
      </c>
      <c r="B7" s="5" t="inlineStr">
        <is>
          <t>Alma Ferrante</t>
        </is>
      </c>
      <c r="C7" s="6" t="inlineStr">
        <is>
          <t>Transportadora B</t>
        </is>
      </c>
      <c r="D7" s="5" t="inlineStr">
        <is>
          <t>Perdida em trânsito</t>
        </is>
      </c>
      <c r="E7" s="7">
        <f>TODAY()-15</f>
        <v/>
      </c>
      <c r="F7" s="7">
        <f>TODAY()-10</f>
        <v/>
      </c>
      <c r="G7" s="7">
        <f>TODAY()-13</f>
        <v/>
      </c>
      <c r="H7" s="8" t="inlineStr">
        <is>
          <t>Não</t>
        </is>
      </c>
      <c r="I7" s="7">
        <f>TODAY()-8</f>
        <v/>
      </c>
      <c r="J7" s="7">
        <f>TODAY()-5</f>
        <v/>
      </c>
      <c r="K7" s="5" t="inlineStr">
        <is>
          <t>Crédito em loja</t>
        </is>
      </c>
      <c r="L7" s="9" t="n">
        <v>15</v>
      </c>
      <c r="M7" s="6" t="inlineStr">
        <is>
          <t>Substituída</t>
        </is>
      </c>
      <c r="N7" s="7">
        <f>TODAY()-5</f>
        <v/>
      </c>
      <c r="O7" s="10">
        <f>IF(OR($A7="",$E7="",$N7=""),"",IF(OR($M7="Entregue",$M7="Substituída"),$N7-$E7,""))</f>
        <v/>
      </c>
      <c r="P7" s="11">
        <f>IF($A7="","",IF(AND($M7&lt;&gt;"",$M7&lt;&gt;"Aberta"),"Fechada",IF($G7="","Enviar o aviso prévio",IF(AND($J7&lt;&gt;"",TODAY()&gt;$J7),"Data-limite de espera ultrapassada",IF(AND($I7&lt;&gt;"",TODAY()&gt;=$I7),"Atualização pendente","Em aberto")))))</f>
        <v/>
      </c>
      <c r="Q7" s="5" t="inlineStr">
        <is>
          <t>Ela perguntou primeiro; a investigação não encontrou nada; substituição por envio expresso</t>
        </is>
      </c>
    </row>
    <row r="8">
      <c r="A8" s="4" t="inlineStr">
        <is>
          <t>SW-31833</t>
        </is>
      </c>
      <c r="B8" s="5" t="inlineStr">
        <is>
          <t>Declan Ferris</t>
        </is>
      </c>
      <c r="C8" s="6" t="inlineStr">
        <is>
          <t>Transportadora A</t>
        </is>
      </c>
      <c r="D8" s="5" t="inlineStr">
        <is>
          <t>Sem stock</t>
        </is>
      </c>
      <c r="E8" s="7">
        <f>TODAY()-12</f>
        <v/>
      </c>
      <c r="F8" s="7">
        <f>TODAY()+2</f>
        <v/>
      </c>
      <c r="G8" s="7">
        <f>TODAY()-14</f>
        <v/>
      </c>
      <c r="H8" s="8" t="inlineStr">
        <is>
          <t>Sim</t>
        </is>
      </c>
      <c r="I8" s="7">
        <f>TODAY()+2</f>
        <v/>
      </c>
      <c r="J8" s="7">
        <f>TODAY()+18</f>
        <v/>
      </c>
      <c r="K8" s="5" t="inlineStr">
        <is>
          <t>Nenhum</t>
        </is>
      </c>
      <c r="L8" s="9" t="n"/>
      <c r="M8" s="6" t="inlineStr">
        <is>
          <t>Aberta</t>
        </is>
      </c>
      <c r="N8" s="7" t="n"/>
      <c r="O8" s="10">
        <f>IF(OR($A8="",$E8="",$N8=""),"",IF(OR($M8="Entregue",$M8="Substituída"),$N8-$E8,""))</f>
        <v/>
      </c>
      <c r="P8" s="11">
        <f>IF($A8="","",IF(AND($M8&lt;&gt;"",$M8&lt;&gt;"Aberta"),"Fechada",IF($G8="","Enviar o aviso prévio",IF(AND($J8&lt;&gt;"",TODAY()&gt;$J8),"Data-limite de espera ultrapassada",IF(AND($I8&lt;&gt;"",TODAY()&gt;=$I8),"Atualização pendente","Em aberto")))))</f>
        <v/>
      </c>
      <c r="Q8" s="5" t="inlineStr">
        <is>
          <t>Data do fornecedor confirmada por escrito; sem resposta significa esperar</t>
        </is>
      </c>
    </row>
    <row r="9">
      <c r="A9" s="4" t="inlineStr">
        <is>
          <t>SW-31840</t>
        </is>
      </c>
      <c r="B9" s="5" t="inlineStr">
        <is>
          <t>Yuki Nakamura</t>
        </is>
      </c>
      <c r="C9" s="6" t="inlineStr">
        <is>
          <t>Transportadora B</t>
        </is>
      </c>
      <c r="D9" s="5" t="inlineStr">
        <is>
          <t>Marcada como entregue, não recebida</t>
        </is>
      </c>
      <c r="E9" s="7">
        <f>TODAY()-8</f>
        <v/>
      </c>
      <c r="F9" s="7" t="n"/>
      <c r="G9" s="7">
        <f>TODAY()-6</f>
        <v/>
      </c>
      <c r="H9" s="8" t="inlineStr">
        <is>
          <t>Não</t>
        </is>
      </c>
      <c r="I9" s="7">
        <f>TODAY()-4</f>
        <v/>
      </c>
      <c r="J9" s="7">
        <f>TODAY()-4</f>
        <v/>
      </c>
      <c r="K9" s="5" t="inlineStr">
        <is>
          <t>Nenhum</t>
        </is>
      </c>
      <c r="L9" s="9" t="n"/>
      <c r="M9" s="6" t="inlineStr">
        <is>
          <t>Reembolsada</t>
        </is>
      </c>
      <c r="N9" s="7">
        <f>TODAY()-4</f>
        <v/>
      </c>
      <c r="O9" s="10">
        <f>IF(OR($A9="",$E9="",$N9=""),"",IF(OR($M9="Entregue",$M9="Substituída"),$N9-$E9,""))</f>
        <v/>
      </c>
      <c r="P9" s="11">
        <f>IF($A9="","",IF(AND($M9&lt;&gt;"",$M9&lt;&gt;"Aberta"),"Fechada",IF($G9="","Enviar o aviso prévio",IF(AND($J9&lt;&gt;"",TODAY()&gt;$J9),"Data-limite de espera ultrapassada",IF(AND($I9&lt;&gt;"",TODAY()&gt;=$I9),"Atualização pendente","Em aberto")))))</f>
        <v/>
      </c>
      <c r="Q9" s="5" t="inlineStr">
        <is>
          <t>Marcada como entregue no alpendre; não encontrada; reembolsada na data-limite de espera</t>
        </is>
      </c>
    </row>
    <row r="10">
      <c r="A10" s="4" t="inlineStr">
        <is>
          <t>SW-31858</t>
        </is>
      </c>
      <c r="B10" s="5" t="inlineStr">
        <is>
          <t>Bettina Krause</t>
        </is>
      </c>
      <c r="C10" s="6" t="inlineStr">
        <is>
          <t>Transportadora A</t>
        </is>
      </c>
      <c r="D10" s="5" t="inlineStr">
        <is>
          <t>Retenção na alfândega</t>
        </is>
      </c>
      <c r="E10" s="7">
        <f>TODAY()-9</f>
        <v/>
      </c>
      <c r="F10" s="7">
        <f>TODAY()-3</f>
        <v/>
      </c>
      <c r="G10" s="7">
        <f>TODAY()-10</f>
        <v/>
      </c>
      <c r="H10" s="8" t="inlineStr">
        <is>
          <t>Sim</t>
        </is>
      </c>
      <c r="I10" s="7">
        <f>TODAY()-3</f>
        <v/>
      </c>
      <c r="J10" s="7">
        <f>TODAY()-1</f>
        <v/>
      </c>
      <c r="K10" s="5" t="inlineStr">
        <is>
          <t>Nenhum</t>
        </is>
      </c>
      <c r="L10" s="9" t="n"/>
      <c r="M10" s="6" t="inlineStr">
        <is>
          <t>Entregue</t>
        </is>
      </c>
      <c r="N10" s="7">
        <f>TODAY()-3</f>
        <v/>
      </c>
      <c r="O10" s="10">
        <f>IF(OR($A10="",$E10="",$N10=""),"",IF(OR($M10="Entregue",$M10="Substituída"),$N10-$E10,""))</f>
        <v/>
      </c>
      <c r="P10" s="11">
        <f>IF($A10="","",IF(AND($M10&lt;&gt;"",$M10&lt;&gt;"Aberta"),"Fechada",IF($G10="","Enviar o aviso prévio",IF(AND($J10&lt;&gt;"",TODAY()&gt;$J10),"Data-limite de espera ultrapassada",IF(AND($I10&lt;&gt;"",TODAY()&gt;=$I10),"Atualização pendente","Em aberto")))))</f>
        <v/>
      </c>
      <c r="Q10" s="5" t="inlineStr">
        <is>
          <t>Taxas alfandegárias pagas pela ligação da transportadora a 10 out.</t>
        </is>
      </c>
    </row>
    <row r="11">
      <c r="A11" s="4" t="inlineStr">
        <is>
          <t>SW-31861</t>
        </is>
      </c>
      <c r="B11" s="5" t="inlineStr">
        <is>
          <t>Caleb Whitlock</t>
        </is>
      </c>
      <c r="C11" s="6" t="inlineStr">
        <is>
          <t>Transportadora A</t>
        </is>
      </c>
      <c r="D11" s="5" t="inlineStr">
        <is>
          <t>Envio parcial</t>
        </is>
      </c>
      <c r="E11" s="7">
        <f>TODAY()-9</f>
        <v/>
      </c>
      <c r="F11" s="7">
        <f>TODAY()+1</f>
        <v/>
      </c>
      <c r="G11" s="7">
        <f>TODAY()-10</f>
        <v/>
      </c>
      <c r="H11" s="8" t="inlineStr">
        <is>
          <t>Sim</t>
        </is>
      </c>
      <c r="I11" s="7">
        <f>TODAY()+1</f>
        <v/>
      </c>
      <c r="J11" s="7">
        <f>TODAY()+6</f>
        <v/>
      </c>
      <c r="K11" s="5" t="inlineStr">
        <is>
          <t>Nenhum</t>
        </is>
      </c>
      <c r="L11" s="9" t="n"/>
      <c r="M11" s="6" t="inlineStr">
        <is>
          <t>Aberta</t>
        </is>
      </c>
      <c r="N11" s="7" t="n"/>
      <c r="O11" s="10">
        <f>IF(OR($A11="",$E11="",$N11=""),"",IF(OR($M11="Entregue",$M11="Substituída"),$N11-$E11,""))</f>
        <v/>
      </c>
      <c r="P11" s="11">
        <f>IF($A11="","",IF(AND($M11&lt;&gt;"",$M11&lt;&gt;"Aberta"),"Fechada",IF($G11="","Enviar o aviso prévio",IF(AND($J11&lt;&gt;"",TODAY()&gt;$J11),"Data-limite de espera ultrapassada",IF(AND($I11&lt;&gt;"",TODAY()&gt;=$I11),"Atualização pendente","Em aberto")))))</f>
        <v/>
      </c>
      <c r="Q11" s="5" t="inlineStr">
        <is>
          <t>Volume 1 de 2 entregue; o fogão segue depois</t>
        </is>
      </c>
    </row>
    <row r="12">
      <c r="A12" s="4" t="inlineStr">
        <is>
          <t>SW-31869</t>
        </is>
      </c>
      <c r="B12" s="5" t="inlineStr">
        <is>
          <t>Greta Holm</t>
        </is>
      </c>
      <c r="C12" s="6" t="inlineStr">
        <is>
          <t>Serviço postal</t>
        </is>
      </c>
      <c r="D12" s="5" t="inlineStr">
        <is>
          <t>Atraso da transportadora</t>
        </is>
      </c>
      <c r="E12" s="7">
        <f>TODAY()-6</f>
        <v/>
      </c>
      <c r="F12" s="7">
        <f>TODAY()-4</f>
        <v/>
      </c>
      <c r="G12" s="7">
        <f>TODAY()-5</f>
        <v/>
      </c>
      <c r="H12" s="8" t="inlineStr">
        <is>
          <t>Não</t>
        </is>
      </c>
      <c r="I12" s="7">
        <f>TODAY()-2</f>
        <v/>
      </c>
      <c r="J12" s="7">
        <f>TODAY()-1</f>
        <v/>
      </c>
      <c r="K12" s="5" t="inlineStr">
        <is>
          <t>Nenhum</t>
        </is>
      </c>
      <c r="L12" s="9" t="n"/>
      <c r="M12" s="6" t="inlineStr">
        <is>
          <t>Aberta</t>
        </is>
      </c>
      <c r="N12" s="7" t="n"/>
      <c r="O12" s="10">
        <f>IF(OR($A12="",$E12="",$N12=""),"",IF(OR($M12="Entregue",$M12="Substituída"),$N12-$E12,""))</f>
        <v/>
      </c>
      <c r="P12" s="11">
        <f>IF($A12="","",IF(AND($M12&lt;&gt;"",$M12&lt;&gt;"Aberta"),"Fechada",IF($G12="","Enviar o aviso prévio",IF(AND($J12&lt;&gt;"",TODAY()&gt;$J12),"Data-limite de espera ultrapassada",IF(AND($I12&lt;&gt;"",TODAY()&gt;=$I12),"Atualização pendente","Em aberto")))))</f>
        <v/>
      </c>
      <c r="Q12" s="5" t="inlineStr">
        <is>
          <t>Ela perguntou primeiro; sem registo desde o depósito; investigação aberta</t>
        </is>
      </c>
    </row>
    <row r="13">
      <c r="A13" s="4" t="inlineStr">
        <is>
          <t>SW-31872</t>
        </is>
      </c>
      <c r="B13" s="5" t="inlineStr">
        <is>
          <t>Rashid Al-Amin</t>
        </is>
      </c>
      <c r="C13" s="6" t="inlineStr">
        <is>
          <t>Transportadora B</t>
        </is>
      </c>
      <c r="D13" s="5" t="inlineStr">
        <is>
          <t>O nosso armazém</t>
        </is>
      </c>
      <c r="E13" s="7">
        <f>TODAY()-6</f>
        <v/>
      </c>
      <c r="F13" s="7">
        <f>TODAY()-4</f>
        <v/>
      </c>
      <c r="G13" s="7">
        <f>TODAY()-6</f>
        <v/>
      </c>
      <c r="H13" s="8" t="inlineStr">
        <is>
          <t>Sim</t>
        </is>
      </c>
      <c r="I13" s="7">
        <f>TODAY()-4</f>
        <v/>
      </c>
      <c r="J13" s="7">
        <f>TODAY()-1</f>
        <v/>
      </c>
      <c r="K13" s="5" t="inlineStr">
        <is>
          <t>Portes de envio reembolsados</t>
        </is>
      </c>
      <c r="L13" s="9" t="n">
        <v>12</v>
      </c>
      <c r="M13" s="6" t="inlineStr">
        <is>
          <t>Entregue</t>
        </is>
      </c>
      <c r="N13" s="7">
        <f>TODAY()-4</f>
        <v/>
      </c>
      <c r="O13" s="10">
        <f>IF(OR($A13="",$E13="",$N13=""),"",IF(OR($M13="Entregue",$M13="Substituída"),$N13-$E13,""))</f>
        <v/>
      </c>
      <c r="P13" s="11">
        <f>IF($A13="","",IF(AND($M13&lt;&gt;"",$M13&lt;&gt;"Aberta"),"Fechada",IF($G13="","Enviar o aviso prévio",IF(AND($J13&lt;&gt;"",TODAY()&gt;$J13),"Data-limite de espera ultrapassada",IF(AND($I13&lt;&gt;"",TODAY()&gt;=$I13),"Atualização pendente","Em aberto")))))</f>
        <v/>
      </c>
      <c r="Q13" s="5" t="inlineStr">
        <is>
          <t>Separada tarde do nosso lado; portes de envio reembolsados no próprio dia</t>
        </is>
      </c>
    </row>
    <row r="14">
      <c r="A14" s="4" t="inlineStr">
        <is>
          <t>SW-31880</t>
        </is>
      </c>
      <c r="B14" s="5" t="inlineStr">
        <is>
          <t>Freya Holm</t>
        </is>
      </c>
      <c r="C14" s="6" t="inlineStr">
        <is>
          <t>Transportadora A</t>
        </is>
      </c>
      <c r="D14" s="5" t="inlineStr">
        <is>
          <t>Atraso da transportadora</t>
        </is>
      </c>
      <c r="E14" s="7">
        <f>TODAY()-4</f>
        <v/>
      </c>
      <c r="F14" s="7">
        <f>TODAY()+1</f>
        <v/>
      </c>
      <c r="G14" s="7">
        <f>TODAY()-4</f>
        <v/>
      </c>
      <c r="H14" s="8" t="inlineStr">
        <is>
          <t>Sim</t>
        </is>
      </c>
      <c r="I14" s="7">
        <f>TODAY()-0</f>
        <v/>
      </c>
      <c r="J14" s="7">
        <f>TODAY()+3</f>
        <v/>
      </c>
      <c r="K14" s="5" t="inlineStr">
        <is>
          <t>Nenhum</t>
        </is>
      </c>
      <c r="L14" s="9" t="n"/>
      <c r="M14" s="6" t="inlineStr">
        <is>
          <t>Aberta</t>
        </is>
      </c>
      <c r="N14" s="7" t="n"/>
      <c r="O14" s="10">
        <f>IF(OR($A14="",$E14="",$N14=""),"",IF(OR($M14="Entregue",$M14="Substituída"),$N14-$E14,""))</f>
        <v/>
      </c>
      <c r="P14" s="11">
        <f>IF($A14="","",IF(AND($M14&lt;&gt;"",$M14&lt;&gt;"Aberta"),"Fechada",IF($G14="","Enviar o aviso prévio",IF(AND($J14&lt;&gt;"",TODAY()&gt;$J14),"Data-limite de espera ultrapassada",IF(AND($I14&lt;&gt;"",TODAY()&gt;=$I14),"Atualização pendente","Em aberto")))))</f>
        <v/>
      </c>
      <c r="Q14" s="5" t="inlineStr">
        <is>
          <t>A transportadora mostra «atrasada», sem motivo</t>
        </is>
      </c>
    </row>
    <row r="15">
      <c r="A15" s="4" t="inlineStr">
        <is>
          <t>SW-31884</t>
        </is>
      </c>
      <c r="B15" s="5" t="inlineStr">
        <is>
          <t>Nikhil Rao</t>
        </is>
      </c>
      <c r="C15" s="6" t="inlineStr">
        <is>
          <t>Transportadora B</t>
        </is>
      </c>
      <c r="D15" s="5" t="inlineStr">
        <is>
          <t>Sem stock</t>
        </is>
      </c>
      <c r="E15" s="7">
        <f>TODAY()-3</f>
        <v/>
      </c>
      <c r="F15" s="7" t="n"/>
      <c r="G15" s="7">
        <f>TODAY()-5</f>
        <v/>
      </c>
      <c r="H15" s="8" t="inlineStr">
        <is>
          <t>Sim</t>
        </is>
      </c>
      <c r="I15" s="7">
        <f>TODAY()+4</f>
        <v/>
      </c>
      <c r="J15" s="7">
        <f>TODAY()+27</f>
        <v/>
      </c>
      <c r="K15" s="5" t="inlineStr">
        <is>
          <t>Nenhum</t>
        </is>
      </c>
      <c r="L15" s="9" t="n"/>
      <c r="M15" s="6" t="inlineStr">
        <is>
          <t>Cancelada</t>
        </is>
      </c>
      <c r="N15" s="7">
        <f>TODAY()-3</f>
        <v/>
      </c>
      <c r="O15" s="10">
        <f>IF(OR($A15="",$E15="",$N15=""),"",IF(OR($M15="Entregue",$M15="Substituída"),$N15-$E15,""))</f>
        <v/>
      </c>
      <c r="P15" s="11">
        <f>IF($A15="","",IF(AND($M15&lt;&gt;"",$M15&lt;&gt;"Aberta"),"Fechada",IF($G15="","Enviar o aviso prévio",IF(AND($J15&lt;&gt;"",TODAY()&gt;$J15),"Data-limite de espera ultrapassada",IF(AND($I15&lt;&gt;"",TODAY()&gt;=$I15),"Atualização pendente","Em aberto")))))</f>
        <v/>
      </c>
      <c r="Q15" s="5" t="inlineStr">
        <is>
          <t>Sem data de envio do fornecedor; ele escolheu o reembolso</t>
        </is>
      </c>
    </row>
    <row r="16">
      <c r="A16" s="4" t="inlineStr">
        <is>
          <t>SW-31890</t>
        </is>
      </c>
      <c r="B16" s="5" t="inlineStr">
        <is>
          <t>Esme Carrington</t>
        </is>
      </c>
      <c r="C16" s="6" t="inlineStr">
        <is>
          <t>Serviço postal</t>
        </is>
      </c>
      <c r="D16" s="5" t="inlineStr">
        <is>
          <t>Mau tempo ou greve</t>
        </is>
      </c>
      <c r="E16" s="7">
        <f>TODAY()-2</f>
        <v/>
      </c>
      <c r="F16" s="7">
        <f>TODAY()+2</f>
        <v/>
      </c>
      <c r="G16" s="7">
        <f>TODAY()-3</f>
        <v/>
      </c>
      <c r="H16" s="8" t="inlineStr">
        <is>
          <t>Sim</t>
        </is>
      </c>
      <c r="I16" s="7">
        <f>TODAY()+2</f>
        <v/>
      </c>
      <c r="J16" s="7">
        <f>TODAY()+5</f>
        <v/>
      </c>
      <c r="K16" s="5" t="inlineStr">
        <is>
          <t>Nenhum</t>
        </is>
      </c>
      <c r="L16" s="9" t="n"/>
      <c r="M16" s="6" t="inlineStr">
        <is>
          <t>Aberta</t>
        </is>
      </c>
      <c r="N16" s="7" t="n"/>
      <c r="O16" s="10">
        <f>IF(OR($A16="",$E16="",$N16=""),"",IF(OR($M16="Entregue",$M16="Substituída"),$N16-$E16,""))</f>
        <v/>
      </c>
      <c r="P16" s="11">
        <f>IF($A16="","",IF(AND($M16&lt;&gt;"",$M16&lt;&gt;"Aberta"),"Fechada",IF($G16="","Enviar o aviso prévio",IF(AND($J16&lt;&gt;"",TODAY()&gt;$J16),"Data-limite de espera ultrapassada",IF(AND($I16&lt;&gt;"",TODAY()&gt;=$I16),"Atualização pendente","Em aberto")))))</f>
        <v/>
      </c>
      <c r="Q16" s="5" t="inlineStr">
        <is>
          <t>Greve postal; aviso prévio enviado no dia em que foi anunciada</t>
        </is>
      </c>
    </row>
    <row r="17">
      <c r="A17" s="4" t="n"/>
      <c r="B17" s="5" t="n"/>
      <c r="C17" s="6" t="n"/>
      <c r="D17" s="5" t="n"/>
      <c r="E17" s="7" t="n"/>
      <c r="F17" s="7" t="n"/>
      <c r="G17" s="7" t="n"/>
      <c r="H17" s="8" t="n"/>
      <c r="I17" s="7" t="n"/>
      <c r="J17" s="7" t="n"/>
      <c r="K17" s="5" t="n"/>
      <c r="L17" s="9" t="n"/>
      <c r="M17" s="6" t="n"/>
      <c r="N17" s="7" t="n"/>
      <c r="O17" s="10">
        <f>IF(OR($A17="",$E17="",$N17=""),"",IF(OR($M17="Entregue",$M17="Substituída"),$N17-$E17,""))</f>
        <v/>
      </c>
      <c r="P17" s="11">
        <f>IF($A17="","",IF(AND($M17&lt;&gt;"",$M17&lt;&gt;"Aberta"),"Fechada",IF($G17="","Enviar o aviso prévio",IF(AND($J17&lt;&gt;"",TODAY()&gt;$J17),"Data-limite de espera ultrapassada",IF(AND($I17&lt;&gt;"",TODAY()&gt;=$I17),"Atualização pendente","Em aberto")))))</f>
        <v/>
      </c>
      <c r="Q17" s="5" t="n"/>
    </row>
    <row r="18">
      <c r="A18" s="4" t="n"/>
      <c r="B18" s="5" t="n"/>
      <c r="C18" s="6" t="n"/>
      <c r="D18" s="5" t="n"/>
      <c r="E18" s="7" t="n"/>
      <c r="F18" s="7" t="n"/>
      <c r="G18" s="7" t="n"/>
      <c r="H18" s="8" t="n"/>
      <c r="I18" s="7" t="n"/>
      <c r="J18" s="7" t="n"/>
      <c r="K18" s="5" t="n"/>
      <c r="L18" s="9" t="n"/>
      <c r="M18" s="6" t="n"/>
      <c r="N18" s="7" t="n"/>
      <c r="O18" s="10">
        <f>IF(OR($A18="",$E18="",$N18=""),"",IF(OR($M18="Entregue",$M18="Substituída"),$N18-$E18,""))</f>
        <v/>
      </c>
      <c r="P18" s="11">
        <f>IF($A18="","",IF(AND($M18&lt;&gt;"",$M18&lt;&gt;"Aberta"),"Fechada",IF($G18="","Enviar o aviso prévio",IF(AND($J18&lt;&gt;"",TODAY()&gt;$J18),"Data-limite de espera ultrapassada",IF(AND($I18&lt;&gt;"",TODAY()&gt;=$I18),"Atualização pendente","Em aberto")))))</f>
        <v/>
      </c>
      <c r="Q18" s="5" t="n"/>
    </row>
    <row r="19">
      <c r="A19" s="4" t="n"/>
      <c r="B19" s="5" t="n"/>
      <c r="C19" s="6" t="n"/>
      <c r="D19" s="5" t="n"/>
      <c r="E19" s="7" t="n"/>
      <c r="F19" s="7" t="n"/>
      <c r="G19" s="7" t="n"/>
      <c r="H19" s="8" t="n"/>
      <c r="I19" s="7" t="n"/>
      <c r="J19" s="7" t="n"/>
      <c r="K19" s="5" t="n"/>
      <c r="L19" s="9" t="n"/>
      <c r="M19" s="6" t="n"/>
      <c r="N19" s="7" t="n"/>
      <c r="O19" s="10">
        <f>IF(OR($A19="",$E19="",$N19=""),"",IF(OR($M19="Entregue",$M19="Substituída"),$N19-$E19,""))</f>
        <v/>
      </c>
      <c r="P19" s="11">
        <f>IF($A19="","",IF(AND($M19&lt;&gt;"",$M19&lt;&gt;"Aberta"),"Fechada",IF($G19="","Enviar o aviso prévio",IF(AND($J19&lt;&gt;"",TODAY()&gt;$J19),"Data-limite de espera ultrapassada",IF(AND($I19&lt;&gt;"",TODAY()&gt;=$I19),"Atualização pendente","Em aberto")))))</f>
        <v/>
      </c>
      <c r="Q19" s="5" t="n"/>
    </row>
    <row r="20">
      <c r="A20" s="4" t="n"/>
      <c r="B20" s="5" t="n"/>
      <c r="C20" s="6" t="n"/>
      <c r="D20" s="5" t="n"/>
      <c r="E20" s="7" t="n"/>
      <c r="F20" s="7" t="n"/>
      <c r="G20" s="7" t="n"/>
      <c r="H20" s="8" t="n"/>
      <c r="I20" s="7" t="n"/>
      <c r="J20" s="7" t="n"/>
      <c r="K20" s="5" t="n"/>
      <c r="L20" s="9" t="n"/>
      <c r="M20" s="6" t="n"/>
      <c r="N20" s="7" t="n"/>
      <c r="O20" s="10">
        <f>IF(OR($A20="",$E20="",$N20=""),"",IF(OR($M20="Entregue",$M20="Substituída"),$N20-$E20,""))</f>
        <v/>
      </c>
      <c r="P20" s="11">
        <f>IF($A20="","",IF(AND($M20&lt;&gt;"",$M20&lt;&gt;"Aberta"),"Fechada",IF($G20="","Enviar o aviso prévio",IF(AND($J20&lt;&gt;"",TODAY()&gt;$J20),"Data-limite de espera ultrapassada",IF(AND($I20&lt;&gt;"",TODAY()&gt;=$I20),"Atualização pendente","Em aberto")))))</f>
        <v/>
      </c>
      <c r="Q20" s="5" t="n"/>
    </row>
    <row r="21">
      <c r="A21" s="4" t="n"/>
      <c r="B21" s="5" t="n"/>
      <c r="C21" s="6" t="n"/>
      <c r="D21" s="5" t="n"/>
      <c r="E21" s="7" t="n"/>
      <c r="F21" s="7" t="n"/>
      <c r="G21" s="7" t="n"/>
      <c r="H21" s="8" t="n"/>
      <c r="I21" s="7" t="n"/>
      <c r="J21" s="7" t="n"/>
      <c r="K21" s="5" t="n"/>
      <c r="L21" s="9" t="n"/>
      <c r="M21" s="6" t="n"/>
      <c r="N21" s="7" t="n"/>
      <c r="O21" s="10">
        <f>IF(OR($A21="",$E21="",$N21=""),"",IF(OR($M21="Entregue",$M21="Substituída"),$N21-$E21,""))</f>
        <v/>
      </c>
      <c r="P21" s="11">
        <f>IF($A21="","",IF(AND($M21&lt;&gt;"",$M21&lt;&gt;"Aberta"),"Fechada",IF($G21="","Enviar o aviso prévio",IF(AND($J21&lt;&gt;"",TODAY()&gt;$J21),"Data-limite de espera ultrapassada",IF(AND($I21&lt;&gt;"",TODAY()&gt;=$I21),"Atualização pendente","Em aberto")))))</f>
        <v/>
      </c>
      <c r="Q21" s="5" t="n"/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7" t="n"/>
      <c r="J22" s="7" t="n"/>
      <c r="K22" s="5" t="n"/>
      <c r="L22" s="9" t="n"/>
      <c r="M22" s="6" t="n"/>
      <c r="N22" s="7" t="n"/>
      <c r="O22" s="10">
        <f>IF(OR($A22="",$E22="",$N22=""),"",IF(OR($M22="Entregue",$M22="Substituída"),$N22-$E22,""))</f>
        <v/>
      </c>
      <c r="P22" s="11">
        <f>IF($A22="","",IF(AND($M22&lt;&gt;"",$M22&lt;&gt;"Aberta"),"Fechada",IF($G22="","Enviar o aviso prévio",IF(AND($J22&lt;&gt;"",TODAY()&gt;$J22),"Data-limite de espera ultrapassada",IF(AND($I22&lt;&gt;"",TODAY()&gt;=$I22),"Atualização pendente","Em aberto")))))</f>
        <v/>
      </c>
      <c r="Q22" s="5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7" t="n"/>
      <c r="J23" s="7" t="n"/>
      <c r="K23" s="5" t="n"/>
      <c r="L23" s="9" t="n"/>
      <c r="M23" s="6" t="n"/>
      <c r="N23" s="7" t="n"/>
      <c r="O23" s="10">
        <f>IF(OR($A23="",$E23="",$N23=""),"",IF(OR($M23="Entregue",$M23="Substituída"),$N23-$E23,""))</f>
        <v/>
      </c>
      <c r="P23" s="11">
        <f>IF($A23="","",IF(AND($M23&lt;&gt;"",$M23&lt;&gt;"Aberta"),"Fechada",IF($G23="","Enviar o aviso prévio",IF(AND($J23&lt;&gt;"",TODAY()&gt;$J23),"Data-limite de espera ultrapassada",IF(AND($I23&lt;&gt;"",TODAY()&gt;=$I23),"Atualização pendente","Em aberto")))))</f>
        <v/>
      </c>
      <c r="Q23" s="5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7" t="n"/>
      <c r="J24" s="7" t="n"/>
      <c r="K24" s="5" t="n"/>
      <c r="L24" s="9" t="n"/>
      <c r="M24" s="6" t="n"/>
      <c r="N24" s="7" t="n"/>
      <c r="O24" s="10">
        <f>IF(OR($A24="",$E24="",$N24=""),"",IF(OR($M24="Entregue",$M24="Substituída"),$N24-$E24,""))</f>
        <v/>
      </c>
      <c r="P24" s="11">
        <f>IF($A24="","",IF(AND($M24&lt;&gt;"",$M24&lt;&gt;"Aberta"),"Fechada",IF($G24="","Enviar o aviso prévio",IF(AND($J24&lt;&gt;"",TODAY()&gt;$J24),"Data-limite de espera ultrapassada",IF(AND($I24&lt;&gt;"",TODAY()&gt;=$I24),"Atualização pendente","Em aberto")))))</f>
        <v/>
      </c>
      <c r="Q24" s="5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7" t="n"/>
      <c r="J25" s="7" t="n"/>
      <c r="K25" s="5" t="n"/>
      <c r="L25" s="9" t="n"/>
      <c r="M25" s="6" t="n"/>
      <c r="N25" s="7" t="n"/>
      <c r="O25" s="10">
        <f>IF(OR($A25="",$E25="",$N25=""),"",IF(OR($M25="Entregue",$M25="Substituída"),$N25-$E25,""))</f>
        <v/>
      </c>
      <c r="P25" s="11">
        <f>IF($A25="","",IF(AND($M25&lt;&gt;"",$M25&lt;&gt;"Aberta"),"Fechada",IF($G25="","Enviar o aviso prévio",IF(AND($J25&lt;&gt;"",TODAY()&gt;$J25),"Data-limite de espera ultrapassada",IF(AND($I25&lt;&gt;"",TODAY()&gt;=$I25),"Atualização pendente","Em aberto")))))</f>
        <v/>
      </c>
      <c r="Q25" s="5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7" t="n"/>
      <c r="J26" s="7" t="n"/>
      <c r="K26" s="5" t="n"/>
      <c r="L26" s="9" t="n"/>
      <c r="M26" s="6" t="n"/>
      <c r="N26" s="7" t="n"/>
      <c r="O26" s="10">
        <f>IF(OR($A26="",$E26="",$N26=""),"",IF(OR($M26="Entregue",$M26="Substituída"),$N26-$E26,""))</f>
        <v/>
      </c>
      <c r="P26" s="11">
        <f>IF($A26="","",IF(AND($M26&lt;&gt;"",$M26&lt;&gt;"Aberta"),"Fechada",IF($G26="","Enviar o aviso prévio",IF(AND($J26&lt;&gt;"",TODAY()&gt;$J26),"Data-limite de espera ultrapassada",IF(AND($I26&lt;&gt;"",TODAY()&gt;=$I26),"Atualização pendente","Em aberto")))))</f>
        <v/>
      </c>
      <c r="Q26" s="5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7" t="n"/>
      <c r="J27" s="7" t="n"/>
      <c r="K27" s="5" t="n"/>
      <c r="L27" s="9" t="n"/>
      <c r="M27" s="6" t="n"/>
      <c r="N27" s="7" t="n"/>
      <c r="O27" s="10">
        <f>IF(OR($A27="",$E27="",$N27=""),"",IF(OR($M27="Entregue",$M27="Substituída"),$N27-$E27,""))</f>
        <v/>
      </c>
      <c r="P27" s="11">
        <f>IF($A27="","",IF(AND($M27&lt;&gt;"",$M27&lt;&gt;"Aberta"),"Fechada",IF($G27="","Enviar o aviso prévio",IF(AND($J27&lt;&gt;"",TODAY()&gt;$J27),"Data-limite de espera ultrapassada",IF(AND($I27&lt;&gt;"",TODAY()&gt;=$I27),"Atualização pendente","Em aberto")))))</f>
        <v/>
      </c>
      <c r="Q27" s="5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7" t="n"/>
      <c r="J28" s="7" t="n"/>
      <c r="K28" s="5" t="n"/>
      <c r="L28" s="9" t="n"/>
      <c r="M28" s="6" t="n"/>
      <c r="N28" s="7" t="n"/>
      <c r="O28" s="10">
        <f>IF(OR($A28="",$E28="",$N28=""),"",IF(OR($M28="Entregue",$M28="Substituída"),$N28-$E28,""))</f>
        <v/>
      </c>
      <c r="P28" s="11">
        <f>IF($A28="","",IF(AND($M28&lt;&gt;"",$M28&lt;&gt;"Aberta"),"Fechada",IF($G28="","Enviar o aviso prévio",IF(AND($J28&lt;&gt;"",TODAY()&gt;$J28),"Data-limite de espera ultrapassada",IF(AND($I28&lt;&gt;"",TODAY()&gt;=$I28),"Atualização pendente","Em aberto")))))</f>
        <v/>
      </c>
      <c r="Q28" s="5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7" t="n"/>
      <c r="J29" s="7" t="n"/>
      <c r="K29" s="5" t="n"/>
      <c r="L29" s="9" t="n"/>
      <c r="M29" s="6" t="n"/>
      <c r="N29" s="7" t="n"/>
      <c r="O29" s="10">
        <f>IF(OR($A29="",$E29="",$N29=""),"",IF(OR($M29="Entregue",$M29="Substituída"),$N29-$E29,""))</f>
        <v/>
      </c>
      <c r="P29" s="11">
        <f>IF($A29="","",IF(AND($M29&lt;&gt;"",$M29&lt;&gt;"Aberta"),"Fechada",IF($G29="","Enviar o aviso prévio",IF(AND($J29&lt;&gt;"",TODAY()&gt;$J29),"Data-limite de espera ultrapassada",IF(AND($I29&lt;&gt;"",TODAY()&gt;=$I29),"Atualização pendente","Em aberto")))))</f>
        <v/>
      </c>
      <c r="Q29" s="5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7" t="n"/>
      <c r="J30" s="7" t="n"/>
      <c r="K30" s="5" t="n"/>
      <c r="L30" s="9" t="n"/>
      <c r="M30" s="6" t="n"/>
      <c r="N30" s="7" t="n"/>
      <c r="O30" s="10">
        <f>IF(OR($A30="",$E30="",$N30=""),"",IF(OR($M30="Entregue",$M30="Substituída"),$N30-$E30,""))</f>
        <v/>
      </c>
      <c r="P30" s="11">
        <f>IF($A30="","",IF(AND($M30&lt;&gt;"",$M30&lt;&gt;"Aberta"),"Fechada",IF($G30="","Enviar o aviso prévio",IF(AND($J30&lt;&gt;"",TODAY()&gt;$J30),"Data-limite de espera ultrapassada",IF(AND($I30&lt;&gt;"",TODAY()&gt;=$I30),"Atualização pendente","Em aberto")))))</f>
        <v/>
      </c>
      <c r="Q30" s="5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7" t="n"/>
      <c r="J31" s="7" t="n"/>
      <c r="K31" s="5" t="n"/>
      <c r="L31" s="9" t="n"/>
      <c r="M31" s="6" t="n"/>
      <c r="N31" s="7" t="n"/>
      <c r="O31" s="10">
        <f>IF(OR($A31="",$E31="",$N31=""),"",IF(OR($M31="Entregue",$M31="Substituída"),$N31-$E31,""))</f>
        <v/>
      </c>
      <c r="P31" s="11">
        <f>IF($A31="","",IF(AND($M31&lt;&gt;"",$M31&lt;&gt;"Aberta"),"Fechada",IF($G31="","Enviar o aviso prévio",IF(AND($J31&lt;&gt;"",TODAY()&gt;$J31),"Data-limite de espera ultrapassada",IF(AND($I31&lt;&gt;"",TODAY()&gt;=$I31),"Atualização pendente","Em aberto")))))</f>
        <v/>
      </c>
      <c r="Q31" s="5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7" t="n"/>
      <c r="J32" s="7" t="n"/>
      <c r="K32" s="5" t="n"/>
      <c r="L32" s="9" t="n"/>
      <c r="M32" s="6" t="n"/>
      <c r="N32" s="7" t="n"/>
      <c r="O32" s="10">
        <f>IF(OR($A32="",$E32="",$N32=""),"",IF(OR($M32="Entregue",$M32="Substituída"),$N32-$E32,""))</f>
        <v/>
      </c>
      <c r="P32" s="11">
        <f>IF($A32="","",IF(AND($M32&lt;&gt;"",$M32&lt;&gt;"Aberta"),"Fechada",IF($G32="","Enviar o aviso prévio",IF(AND($J32&lt;&gt;"",TODAY()&gt;$J32),"Data-limite de espera ultrapassada",IF(AND($I32&lt;&gt;"",TODAY()&gt;=$I32),"Atualização pendente","Em aberto")))))</f>
        <v/>
      </c>
      <c r="Q32" s="5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7" t="n"/>
      <c r="J33" s="7" t="n"/>
      <c r="K33" s="5" t="n"/>
      <c r="L33" s="9" t="n"/>
      <c r="M33" s="6" t="n"/>
      <c r="N33" s="7" t="n"/>
      <c r="O33" s="10">
        <f>IF(OR($A33="",$E33="",$N33=""),"",IF(OR($M33="Entregue",$M33="Substituída"),$N33-$E33,""))</f>
        <v/>
      </c>
      <c r="P33" s="11">
        <f>IF($A33="","",IF(AND($M33&lt;&gt;"",$M33&lt;&gt;"Aberta"),"Fechada",IF($G33="","Enviar o aviso prévio",IF(AND($J33&lt;&gt;"",TODAY()&gt;$J33),"Data-limite de espera ultrapassada",IF(AND($I33&lt;&gt;"",TODAY()&gt;=$I33),"Atualização pendente","Em aberto")))))</f>
        <v/>
      </c>
      <c r="Q33" s="5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7" t="n"/>
      <c r="J34" s="7" t="n"/>
      <c r="K34" s="5" t="n"/>
      <c r="L34" s="9" t="n"/>
      <c r="M34" s="6" t="n"/>
      <c r="N34" s="7" t="n"/>
      <c r="O34" s="10">
        <f>IF(OR($A34="",$E34="",$N34=""),"",IF(OR($M34="Entregue",$M34="Substituída"),$N34-$E34,""))</f>
        <v/>
      </c>
      <c r="P34" s="11">
        <f>IF($A34="","",IF(AND($M34&lt;&gt;"",$M34&lt;&gt;"Aberta"),"Fechada",IF($G34="","Enviar o aviso prévio",IF(AND($J34&lt;&gt;"",TODAY()&gt;$J34),"Data-limite de espera ultrapassada",IF(AND($I34&lt;&gt;"",TODAY()&gt;=$I34),"Atualização pendente","Em aberto")))))</f>
        <v/>
      </c>
      <c r="Q34" s="5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7" t="n"/>
      <c r="J35" s="7" t="n"/>
      <c r="K35" s="5" t="n"/>
      <c r="L35" s="9" t="n"/>
      <c r="M35" s="6" t="n"/>
      <c r="N35" s="7" t="n"/>
      <c r="O35" s="10">
        <f>IF(OR($A35="",$E35="",$N35=""),"",IF(OR($M35="Entregue",$M35="Substituída"),$N35-$E35,""))</f>
        <v/>
      </c>
      <c r="P35" s="11">
        <f>IF($A35="","",IF(AND($M35&lt;&gt;"",$M35&lt;&gt;"Aberta"),"Fechada",IF($G35="","Enviar o aviso prévio",IF(AND($J35&lt;&gt;"",TODAY()&gt;$J35),"Data-limite de espera ultrapassada",IF(AND($I35&lt;&gt;"",TODAY()&gt;=$I35),"Atualização pendente","Em aberto")))))</f>
        <v/>
      </c>
      <c r="Q35" s="5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7" t="n"/>
      <c r="J36" s="7" t="n"/>
      <c r="K36" s="5" t="n"/>
      <c r="L36" s="9" t="n"/>
      <c r="M36" s="6" t="n"/>
      <c r="N36" s="7" t="n"/>
      <c r="O36" s="10">
        <f>IF(OR($A36="",$E36="",$N36=""),"",IF(OR($M36="Entregue",$M36="Substituída"),$N36-$E36,""))</f>
        <v/>
      </c>
      <c r="P36" s="11">
        <f>IF($A36="","",IF(AND($M36&lt;&gt;"",$M36&lt;&gt;"Aberta"),"Fechada",IF($G36="","Enviar o aviso prévio",IF(AND($J36&lt;&gt;"",TODAY()&gt;$J36),"Data-limite de espera ultrapassada",IF(AND($I36&lt;&gt;"",TODAY()&gt;=$I36),"Atualização pendente","Em aberto")))))</f>
        <v/>
      </c>
      <c r="Q36" s="5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7" t="n"/>
      <c r="J37" s="7" t="n"/>
      <c r="K37" s="5" t="n"/>
      <c r="L37" s="9" t="n"/>
      <c r="M37" s="6" t="n"/>
      <c r="N37" s="7" t="n"/>
      <c r="O37" s="10">
        <f>IF(OR($A37="",$E37="",$N37=""),"",IF(OR($M37="Entregue",$M37="Substituída"),$N37-$E37,""))</f>
        <v/>
      </c>
      <c r="P37" s="11">
        <f>IF($A37="","",IF(AND($M37&lt;&gt;"",$M37&lt;&gt;"Aberta"),"Fechada",IF($G37="","Enviar o aviso prévio",IF(AND($J37&lt;&gt;"",TODAY()&gt;$J37),"Data-limite de espera ultrapassada",IF(AND($I37&lt;&gt;"",TODAY()&gt;=$I37),"Atualização pendente","Em aberto")))))</f>
        <v/>
      </c>
      <c r="Q37" s="5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7" t="n"/>
      <c r="J38" s="7" t="n"/>
      <c r="K38" s="5" t="n"/>
      <c r="L38" s="9" t="n"/>
      <c r="M38" s="6" t="n"/>
      <c r="N38" s="7" t="n"/>
      <c r="O38" s="10">
        <f>IF(OR($A38="",$E38="",$N38=""),"",IF(OR($M38="Entregue",$M38="Substituída"),$N38-$E38,""))</f>
        <v/>
      </c>
      <c r="P38" s="11">
        <f>IF($A38="","",IF(AND($M38&lt;&gt;"",$M38&lt;&gt;"Aberta"),"Fechada",IF($G38="","Enviar o aviso prévio",IF(AND($J38&lt;&gt;"",TODAY()&gt;$J38),"Data-limite de espera ultrapassada",IF(AND($I38&lt;&gt;"",TODAY()&gt;=$I38),"Atualização pendente","Em aberto")))))</f>
        <v/>
      </c>
      <c r="Q38" s="5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7" t="n"/>
      <c r="J39" s="7" t="n"/>
      <c r="K39" s="5" t="n"/>
      <c r="L39" s="9" t="n"/>
      <c r="M39" s="6" t="n"/>
      <c r="N39" s="7" t="n"/>
      <c r="O39" s="10">
        <f>IF(OR($A39="",$E39="",$N39=""),"",IF(OR($M39="Entregue",$M39="Substituída"),$N39-$E39,""))</f>
        <v/>
      </c>
      <c r="P39" s="11">
        <f>IF($A39="","",IF(AND($M39&lt;&gt;"",$M39&lt;&gt;"Aberta"),"Fechada",IF($G39="","Enviar o aviso prévio",IF(AND($J39&lt;&gt;"",TODAY()&gt;$J39),"Data-limite de espera ultrapassada",IF(AND($I39&lt;&gt;"",TODAY()&gt;=$I39),"Atualização pendente","Em aberto")))))</f>
        <v/>
      </c>
      <c r="Q39" s="5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7" t="n"/>
      <c r="J40" s="7" t="n"/>
      <c r="K40" s="5" t="n"/>
      <c r="L40" s="9" t="n"/>
      <c r="M40" s="6" t="n"/>
      <c r="N40" s="7" t="n"/>
      <c r="O40" s="10">
        <f>IF(OR($A40="",$E40="",$N40=""),"",IF(OR($M40="Entregue",$M40="Substituída"),$N40-$E40,""))</f>
        <v/>
      </c>
      <c r="P40" s="11">
        <f>IF($A40="","",IF(AND($M40&lt;&gt;"",$M40&lt;&gt;"Aberta"),"Fechada",IF($G40="","Enviar o aviso prévio",IF(AND($J40&lt;&gt;"",TODAY()&gt;$J40),"Data-limite de espera ultrapassada",IF(AND($I40&lt;&gt;"",TODAY()&gt;=$I40),"Atualização pendente","Em aberto")))))</f>
        <v/>
      </c>
      <c r="Q40" s="5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7" t="n"/>
      <c r="J41" s="7" t="n"/>
      <c r="K41" s="5" t="n"/>
      <c r="L41" s="9" t="n"/>
      <c r="M41" s="6" t="n"/>
      <c r="N41" s="7" t="n"/>
      <c r="O41" s="10">
        <f>IF(OR($A41="",$E41="",$N41=""),"",IF(OR($M41="Entregue",$M41="Substituída"),$N41-$E41,""))</f>
        <v/>
      </c>
      <c r="P41" s="11">
        <f>IF($A41="","",IF(AND($M41&lt;&gt;"",$M41&lt;&gt;"Aberta"),"Fechada",IF($G41="","Enviar o aviso prévio",IF(AND($J41&lt;&gt;"",TODAY()&gt;$J41),"Data-limite de espera ultrapassada",IF(AND($I41&lt;&gt;"",TODAY()&gt;=$I41),"Atualização pendente","Em aberto")))))</f>
        <v/>
      </c>
      <c r="Q41" s="5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7" t="n"/>
      <c r="J42" s="7" t="n"/>
      <c r="K42" s="5" t="n"/>
      <c r="L42" s="9" t="n"/>
      <c r="M42" s="6" t="n"/>
      <c r="N42" s="7" t="n"/>
      <c r="O42" s="10">
        <f>IF(OR($A42="",$E42="",$N42=""),"",IF(OR($M42="Entregue",$M42="Substituída"),$N42-$E42,""))</f>
        <v/>
      </c>
      <c r="P42" s="11">
        <f>IF($A42="","",IF(AND($M42&lt;&gt;"",$M42&lt;&gt;"Aberta"),"Fechada",IF($G42="","Enviar o aviso prévio",IF(AND($J42&lt;&gt;"",TODAY()&gt;$J42),"Data-limite de espera ultrapassada",IF(AND($I42&lt;&gt;"",TODAY()&gt;=$I42),"Atualização pendente","Em aberto")))))</f>
        <v/>
      </c>
      <c r="Q42" s="5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7" t="n"/>
      <c r="J43" s="7" t="n"/>
      <c r="K43" s="5" t="n"/>
      <c r="L43" s="9" t="n"/>
      <c r="M43" s="6" t="n"/>
      <c r="N43" s="7" t="n"/>
      <c r="O43" s="10">
        <f>IF(OR($A43="",$E43="",$N43=""),"",IF(OR($M43="Entregue",$M43="Substituída"),$N43-$E43,""))</f>
        <v/>
      </c>
      <c r="P43" s="11">
        <f>IF($A43="","",IF(AND($M43&lt;&gt;"",$M43&lt;&gt;"Aberta"),"Fechada",IF($G43="","Enviar o aviso prévio",IF(AND($J43&lt;&gt;"",TODAY()&gt;$J43),"Data-limite de espera ultrapassada",IF(AND($I43&lt;&gt;"",TODAY()&gt;=$I43),"Atualização pendente","Em aberto")))))</f>
        <v/>
      </c>
      <c r="Q43" s="5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7" t="n"/>
      <c r="J44" s="7" t="n"/>
      <c r="K44" s="5" t="n"/>
      <c r="L44" s="9" t="n"/>
      <c r="M44" s="6" t="n"/>
      <c r="N44" s="7" t="n"/>
      <c r="O44" s="10">
        <f>IF(OR($A44="",$E44="",$N44=""),"",IF(OR($M44="Entregue",$M44="Substituída"),$N44-$E44,""))</f>
        <v/>
      </c>
      <c r="P44" s="11">
        <f>IF($A44="","",IF(AND($M44&lt;&gt;"",$M44&lt;&gt;"Aberta"),"Fechada",IF($G44="","Enviar o aviso prévio",IF(AND($J44&lt;&gt;"",TODAY()&gt;$J44),"Data-limite de espera ultrapassada",IF(AND($I44&lt;&gt;"",TODAY()&gt;=$I44),"Atualização pendente","Em aberto")))))</f>
        <v/>
      </c>
      <c r="Q44" s="5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7" t="n"/>
      <c r="J45" s="7" t="n"/>
      <c r="K45" s="5" t="n"/>
      <c r="L45" s="9" t="n"/>
      <c r="M45" s="6" t="n"/>
      <c r="N45" s="7" t="n"/>
      <c r="O45" s="10">
        <f>IF(OR($A45="",$E45="",$N45=""),"",IF(OR($M45="Entregue",$M45="Substituída"),$N45-$E45,""))</f>
        <v/>
      </c>
      <c r="P45" s="11">
        <f>IF($A45="","",IF(AND($M45&lt;&gt;"",$M45&lt;&gt;"Aberta"),"Fechada",IF($G45="","Enviar o aviso prévio",IF(AND($J45&lt;&gt;"",TODAY()&gt;$J45),"Data-limite de espera ultrapassada",IF(AND($I45&lt;&gt;"",TODAY()&gt;=$I45),"Atualização pendente","Em aberto")))))</f>
        <v/>
      </c>
      <c r="Q45" s="5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7" t="n"/>
      <c r="J46" s="7" t="n"/>
      <c r="K46" s="5" t="n"/>
      <c r="L46" s="9" t="n"/>
      <c r="M46" s="6" t="n"/>
      <c r="N46" s="7" t="n"/>
      <c r="O46" s="10">
        <f>IF(OR($A46="",$E46="",$N46=""),"",IF(OR($M46="Entregue",$M46="Substituída"),$N46-$E46,""))</f>
        <v/>
      </c>
      <c r="P46" s="11">
        <f>IF($A46="","",IF(AND($M46&lt;&gt;"",$M46&lt;&gt;"Aberta"),"Fechada",IF($G46="","Enviar o aviso prévio",IF(AND($J46&lt;&gt;"",TODAY()&gt;$J46),"Data-limite de espera ultrapassada",IF(AND($I46&lt;&gt;"",TODAY()&gt;=$I46),"Atualização pendente","Em aberto")))))</f>
        <v/>
      </c>
      <c r="Q46" s="5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7" t="n"/>
      <c r="J47" s="7" t="n"/>
      <c r="K47" s="5" t="n"/>
      <c r="L47" s="9" t="n"/>
      <c r="M47" s="6" t="n"/>
      <c r="N47" s="7" t="n"/>
      <c r="O47" s="10">
        <f>IF(OR($A47="",$E47="",$N47=""),"",IF(OR($M47="Entregue",$M47="Substituída"),$N47-$E47,""))</f>
        <v/>
      </c>
      <c r="P47" s="11">
        <f>IF($A47="","",IF(AND($M47&lt;&gt;"",$M47&lt;&gt;"Aberta"),"Fechada",IF($G47="","Enviar o aviso prévio",IF(AND($J47&lt;&gt;"",TODAY()&gt;$J47),"Data-limite de espera ultrapassada",IF(AND($I47&lt;&gt;"",TODAY()&gt;=$I47),"Atualização pendente","Em aberto")))))</f>
        <v/>
      </c>
      <c r="Q47" s="5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7" t="n"/>
      <c r="J48" s="7" t="n"/>
      <c r="K48" s="5" t="n"/>
      <c r="L48" s="9" t="n"/>
      <c r="M48" s="6" t="n"/>
      <c r="N48" s="7" t="n"/>
      <c r="O48" s="10">
        <f>IF(OR($A48="",$E48="",$N48=""),"",IF(OR($M48="Entregue",$M48="Substituída"),$N48-$E48,""))</f>
        <v/>
      </c>
      <c r="P48" s="11">
        <f>IF($A48="","",IF(AND($M48&lt;&gt;"",$M48&lt;&gt;"Aberta"),"Fechada",IF($G48="","Enviar o aviso prévio",IF(AND($J48&lt;&gt;"",TODAY()&gt;$J48),"Data-limite de espera ultrapassada",IF(AND($I48&lt;&gt;"",TODAY()&gt;=$I48),"Atualização pendente","Em aberto")))))</f>
        <v/>
      </c>
      <c r="Q48" s="5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7" t="n"/>
      <c r="J49" s="7" t="n"/>
      <c r="K49" s="5" t="n"/>
      <c r="L49" s="9" t="n"/>
      <c r="M49" s="6" t="n"/>
      <c r="N49" s="7" t="n"/>
      <c r="O49" s="10">
        <f>IF(OR($A49="",$E49="",$N49=""),"",IF(OR($M49="Entregue",$M49="Substituída"),$N49-$E49,""))</f>
        <v/>
      </c>
      <c r="P49" s="11">
        <f>IF($A49="","",IF(AND($M49&lt;&gt;"",$M49&lt;&gt;"Aberta"),"Fechada",IF($G49="","Enviar o aviso prévio",IF(AND($J49&lt;&gt;"",TODAY()&gt;$J49),"Data-limite de espera ultrapassada",IF(AND($I49&lt;&gt;"",TODAY()&gt;=$I49),"Atualização pendente","Em aberto")))))</f>
        <v/>
      </c>
      <c r="Q49" s="5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7" t="n"/>
      <c r="J50" s="7" t="n"/>
      <c r="K50" s="5" t="n"/>
      <c r="L50" s="9" t="n"/>
      <c r="M50" s="6" t="n"/>
      <c r="N50" s="7" t="n"/>
      <c r="O50" s="10">
        <f>IF(OR($A50="",$E50="",$N50=""),"",IF(OR($M50="Entregue",$M50="Substituída"),$N50-$E50,""))</f>
        <v/>
      </c>
      <c r="P50" s="11">
        <f>IF($A50="","",IF(AND($M50&lt;&gt;"",$M50&lt;&gt;"Aberta"),"Fechada",IF($G50="","Enviar o aviso prévio",IF(AND($J50&lt;&gt;"",TODAY()&gt;$J50),"Data-limite de espera ultrapassada",IF(AND($I50&lt;&gt;"",TODAY()&gt;=$I50),"Atualização pendente","Em aberto")))))</f>
        <v/>
      </c>
      <c r="Q50" s="5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7" t="n"/>
      <c r="J51" s="7" t="n"/>
      <c r="K51" s="5" t="n"/>
      <c r="L51" s="9" t="n"/>
      <c r="M51" s="6" t="n"/>
      <c r="N51" s="7" t="n"/>
      <c r="O51" s="10">
        <f>IF(OR($A51="",$E51="",$N51=""),"",IF(OR($M51="Entregue",$M51="Substituída"),$N51-$E51,""))</f>
        <v/>
      </c>
      <c r="P51" s="11">
        <f>IF($A51="","",IF(AND($M51&lt;&gt;"",$M51&lt;&gt;"Aberta"),"Fechada",IF($G51="","Enviar o aviso prévio",IF(AND($J51&lt;&gt;"",TODAY()&gt;$J51),"Data-limite de espera ultrapassada",IF(AND($I51&lt;&gt;"",TODAY()&gt;=$I51),"Atualização pendente","Em aberto")))))</f>
        <v/>
      </c>
      <c r="Q51" s="5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7" t="n"/>
      <c r="J52" s="7" t="n"/>
      <c r="K52" s="5" t="n"/>
      <c r="L52" s="9" t="n"/>
      <c r="M52" s="6" t="n"/>
      <c r="N52" s="7" t="n"/>
      <c r="O52" s="10">
        <f>IF(OR($A52="",$E52="",$N52=""),"",IF(OR($M52="Entregue",$M52="Substituída"),$N52-$E52,""))</f>
        <v/>
      </c>
      <c r="P52" s="11">
        <f>IF($A52="","",IF(AND($M52&lt;&gt;"",$M52&lt;&gt;"Aberta"),"Fechada",IF($G52="","Enviar o aviso prévio",IF(AND($J52&lt;&gt;"",TODAY()&gt;$J52),"Data-limite de espera ultrapassada",IF(AND($I52&lt;&gt;"",TODAY()&gt;=$I52),"Atualização pendente","Em aberto")))))</f>
        <v/>
      </c>
      <c r="Q52" s="5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7" t="n"/>
      <c r="J53" s="7" t="n"/>
      <c r="K53" s="5" t="n"/>
      <c r="L53" s="9" t="n"/>
      <c r="M53" s="6" t="n"/>
      <c r="N53" s="7" t="n"/>
      <c r="O53" s="10">
        <f>IF(OR($A53="",$E53="",$N53=""),"",IF(OR($M53="Entregue",$M53="Substituída"),$N53-$E53,""))</f>
        <v/>
      </c>
      <c r="P53" s="11">
        <f>IF($A53="","",IF(AND($M53&lt;&gt;"",$M53&lt;&gt;"Aberta"),"Fechada",IF($G53="","Enviar o aviso prévio",IF(AND($J53&lt;&gt;"",TODAY()&gt;$J53),"Data-limite de espera ultrapassada",IF(AND($I53&lt;&gt;"",TODAY()&gt;=$I53),"Atualização pendente","Em aberto")))))</f>
        <v/>
      </c>
      <c r="Q53" s="5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7" t="n"/>
      <c r="J54" s="7" t="n"/>
      <c r="K54" s="5" t="n"/>
      <c r="L54" s="9" t="n"/>
      <c r="M54" s="6" t="n"/>
      <c r="N54" s="7" t="n"/>
      <c r="O54" s="10">
        <f>IF(OR($A54="",$E54="",$N54=""),"",IF(OR($M54="Entregue",$M54="Substituída"),$N54-$E54,""))</f>
        <v/>
      </c>
      <c r="P54" s="11">
        <f>IF($A54="","",IF(AND($M54&lt;&gt;"",$M54&lt;&gt;"Aberta"),"Fechada",IF($G54="","Enviar o aviso prévio",IF(AND($J54&lt;&gt;"",TODAY()&gt;$J54),"Data-limite de espera ultrapassada",IF(AND($I54&lt;&gt;"",TODAY()&gt;=$I54),"Atualização pendente","Em aberto")))))</f>
        <v/>
      </c>
      <c r="Q54" s="5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7" t="n"/>
      <c r="J55" s="7" t="n"/>
      <c r="K55" s="5" t="n"/>
      <c r="L55" s="9" t="n"/>
      <c r="M55" s="6" t="n"/>
      <c r="N55" s="7" t="n"/>
      <c r="O55" s="10">
        <f>IF(OR($A55="",$E55="",$N55=""),"",IF(OR($M55="Entregue",$M55="Substituída"),$N55-$E55,""))</f>
        <v/>
      </c>
      <c r="P55" s="11">
        <f>IF($A55="","",IF(AND($M55&lt;&gt;"",$M55&lt;&gt;"Aberta"),"Fechada",IF($G55="","Enviar o aviso prévio",IF(AND($J55&lt;&gt;"",TODAY()&gt;$J55),"Data-limite de espera ultrapassada",IF(AND($I55&lt;&gt;"",TODAY()&gt;=$I55),"Atualização pendente","Em aberto")))))</f>
        <v/>
      </c>
      <c r="Q55" s="5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7" t="n"/>
      <c r="J56" s="7" t="n"/>
      <c r="K56" s="5" t="n"/>
      <c r="L56" s="9" t="n"/>
      <c r="M56" s="6" t="n"/>
      <c r="N56" s="7" t="n"/>
      <c r="O56" s="10">
        <f>IF(OR($A56="",$E56="",$N56=""),"",IF(OR($M56="Entregue",$M56="Substituída"),$N56-$E56,""))</f>
        <v/>
      </c>
      <c r="P56" s="11">
        <f>IF($A56="","",IF(AND($M56&lt;&gt;"",$M56&lt;&gt;"Aberta"),"Fechada",IF($G56="","Enviar o aviso prévio",IF(AND($J56&lt;&gt;"",TODAY()&gt;$J56),"Data-limite de espera ultrapassada",IF(AND($I56&lt;&gt;"",TODAY()&gt;=$I56),"Atualização pendente","Em aberto")))))</f>
        <v/>
      </c>
      <c r="Q56" s="5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7" t="n"/>
      <c r="J57" s="7" t="n"/>
      <c r="K57" s="5" t="n"/>
      <c r="L57" s="9" t="n"/>
      <c r="M57" s="6" t="n"/>
      <c r="N57" s="7" t="n"/>
      <c r="O57" s="10">
        <f>IF(OR($A57="",$E57="",$N57=""),"",IF(OR($M57="Entregue",$M57="Substituída"),$N57-$E57,""))</f>
        <v/>
      </c>
      <c r="P57" s="11">
        <f>IF($A57="","",IF(AND($M57&lt;&gt;"",$M57&lt;&gt;"Aberta"),"Fechada",IF($G57="","Enviar o aviso prévio",IF(AND($J57&lt;&gt;"",TODAY()&gt;$J57),"Data-limite de espera ultrapassada",IF(AND($I57&lt;&gt;"",TODAY()&gt;=$I57),"Atualização pendente","Em aberto")))))</f>
        <v/>
      </c>
      <c r="Q57" s="5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7" t="n"/>
      <c r="J58" s="7" t="n"/>
      <c r="K58" s="5" t="n"/>
      <c r="L58" s="9" t="n"/>
      <c r="M58" s="6" t="n"/>
      <c r="N58" s="7" t="n"/>
      <c r="O58" s="10">
        <f>IF(OR($A58="",$E58="",$N58=""),"",IF(OR($M58="Entregue",$M58="Substituída"),$N58-$E58,""))</f>
        <v/>
      </c>
      <c r="P58" s="11">
        <f>IF($A58="","",IF(AND($M58&lt;&gt;"",$M58&lt;&gt;"Aberta"),"Fechada",IF($G58="","Enviar o aviso prévio",IF(AND($J58&lt;&gt;"",TODAY()&gt;$J58),"Data-limite de espera ultrapassada",IF(AND($I58&lt;&gt;"",TODAY()&gt;=$I58),"Atualização pendente","Em aberto")))))</f>
        <v/>
      </c>
      <c r="Q58" s="5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7" t="n"/>
      <c r="J59" s="7" t="n"/>
      <c r="K59" s="5" t="n"/>
      <c r="L59" s="9" t="n"/>
      <c r="M59" s="6" t="n"/>
      <c r="N59" s="7" t="n"/>
      <c r="O59" s="10">
        <f>IF(OR($A59="",$E59="",$N59=""),"",IF(OR($M59="Entregue",$M59="Substituída"),$N59-$E59,""))</f>
        <v/>
      </c>
      <c r="P59" s="11">
        <f>IF($A59="","",IF(AND($M59&lt;&gt;"",$M59&lt;&gt;"Aberta"),"Fechada",IF($G59="","Enviar o aviso prévio",IF(AND($J59&lt;&gt;"",TODAY()&gt;$J59),"Data-limite de espera ultrapassada",IF(AND($I59&lt;&gt;"",TODAY()&gt;=$I59),"Atualização pendente","Em aberto")))))</f>
        <v/>
      </c>
      <c r="Q59" s="5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7" t="n"/>
      <c r="J60" s="7" t="n"/>
      <c r="K60" s="5" t="n"/>
      <c r="L60" s="9" t="n"/>
      <c r="M60" s="6" t="n"/>
      <c r="N60" s="7" t="n"/>
      <c r="O60" s="10">
        <f>IF(OR($A60="",$E60="",$N60=""),"",IF(OR($M60="Entregue",$M60="Substituída"),$N60-$E60,""))</f>
        <v/>
      </c>
      <c r="P60" s="11">
        <f>IF($A60="","",IF(AND($M60&lt;&gt;"",$M60&lt;&gt;"Aberta"),"Fechada",IF($G60="","Enviar o aviso prévio",IF(AND($J60&lt;&gt;"",TODAY()&gt;$J60),"Data-limite de espera ultrapassada",IF(AND($I60&lt;&gt;"",TODAY()&gt;=$I60),"Atualização pendente","Em aberto")))))</f>
        <v/>
      </c>
      <c r="Q60" s="5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7" t="n"/>
      <c r="J61" s="7" t="n"/>
      <c r="K61" s="5" t="n"/>
      <c r="L61" s="9" t="n"/>
      <c r="M61" s="6" t="n"/>
      <c r="N61" s="7" t="n"/>
      <c r="O61" s="10">
        <f>IF(OR($A61="",$E61="",$N61=""),"",IF(OR($M61="Entregue",$M61="Substituída"),$N61-$E61,""))</f>
        <v/>
      </c>
      <c r="P61" s="11">
        <f>IF($A61="","",IF(AND($M61&lt;&gt;"",$M61&lt;&gt;"Aberta"),"Fechada",IF($G61="","Enviar o aviso prévio",IF(AND($J61&lt;&gt;"",TODAY()&gt;$J61),"Data-limite de espera ultrapassada",IF(AND($I61&lt;&gt;"",TODAY()&gt;=$I61),"Atualização pendente","Em aberto")))))</f>
        <v/>
      </c>
      <c r="Q61" s="5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7" t="n"/>
      <c r="J62" s="7" t="n"/>
      <c r="K62" s="5" t="n"/>
      <c r="L62" s="9" t="n"/>
      <c r="M62" s="6" t="n"/>
      <c r="N62" s="7" t="n"/>
      <c r="O62" s="10">
        <f>IF(OR($A62="",$E62="",$N62=""),"",IF(OR($M62="Entregue",$M62="Substituída"),$N62-$E62,""))</f>
        <v/>
      </c>
      <c r="P62" s="11">
        <f>IF($A62="","",IF(AND($M62&lt;&gt;"",$M62&lt;&gt;"Aberta"),"Fechada",IF($G62="","Enviar o aviso prévio",IF(AND($J62&lt;&gt;"",TODAY()&gt;$J62),"Data-limite de espera ultrapassada",IF(AND($I62&lt;&gt;"",TODAY()&gt;=$I62),"Atualização pendente","Em aberto")))))</f>
        <v/>
      </c>
      <c r="Q62" s="5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7" t="n"/>
      <c r="J63" s="7" t="n"/>
      <c r="K63" s="5" t="n"/>
      <c r="L63" s="9" t="n"/>
      <c r="M63" s="6" t="n"/>
      <c r="N63" s="7" t="n"/>
      <c r="O63" s="10">
        <f>IF(OR($A63="",$E63="",$N63=""),"",IF(OR($M63="Entregue",$M63="Substituída"),$N63-$E63,""))</f>
        <v/>
      </c>
      <c r="P63" s="11">
        <f>IF($A63="","",IF(AND($M63&lt;&gt;"",$M63&lt;&gt;"Aberta"),"Fechada",IF($G63="","Enviar o aviso prévio",IF(AND($J63&lt;&gt;"",TODAY()&gt;$J63),"Data-limite de espera ultrapassada",IF(AND($I63&lt;&gt;"",TODAY()&gt;=$I63),"Atualização pendente","Em aberto")))))</f>
        <v/>
      </c>
      <c r="Q63" s="5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7" t="n"/>
      <c r="J64" s="7" t="n"/>
      <c r="K64" s="5" t="n"/>
      <c r="L64" s="9" t="n"/>
      <c r="M64" s="6" t="n"/>
      <c r="N64" s="7" t="n"/>
      <c r="O64" s="10">
        <f>IF(OR($A64="",$E64="",$N64=""),"",IF(OR($M64="Entregue",$M64="Substituída"),$N64-$E64,""))</f>
        <v/>
      </c>
      <c r="P64" s="11">
        <f>IF($A64="","",IF(AND($M64&lt;&gt;"",$M64&lt;&gt;"Aberta"),"Fechada",IF($G64="","Enviar o aviso prévio",IF(AND($J64&lt;&gt;"",TODAY()&gt;$J64),"Data-limite de espera ultrapassada",IF(AND($I64&lt;&gt;"",TODAY()&gt;=$I64),"Atualização pendente","Em aberto")))))</f>
        <v/>
      </c>
      <c r="Q64" s="5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7" t="n"/>
      <c r="J65" s="7" t="n"/>
      <c r="K65" s="5" t="n"/>
      <c r="L65" s="9" t="n"/>
      <c r="M65" s="6" t="n"/>
      <c r="N65" s="7" t="n"/>
      <c r="O65" s="10">
        <f>IF(OR($A65="",$E65="",$N65=""),"",IF(OR($M65="Entregue",$M65="Substituída"),$N65-$E65,""))</f>
        <v/>
      </c>
      <c r="P65" s="11">
        <f>IF($A65="","",IF(AND($M65&lt;&gt;"",$M65&lt;&gt;"Aberta"),"Fechada",IF($G65="","Enviar o aviso prévio",IF(AND($J65&lt;&gt;"",TODAY()&gt;$J65),"Data-limite de espera ultrapassada",IF(AND($I65&lt;&gt;"",TODAY()&gt;=$I65),"Atualização pendente","Em aberto")))))</f>
        <v/>
      </c>
      <c r="Q65" s="5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7" t="n"/>
      <c r="J66" s="7" t="n"/>
      <c r="K66" s="5" t="n"/>
      <c r="L66" s="9" t="n"/>
      <c r="M66" s="6" t="n"/>
      <c r="N66" s="7" t="n"/>
      <c r="O66" s="10">
        <f>IF(OR($A66="",$E66="",$N66=""),"",IF(OR($M66="Entregue",$M66="Substituída"),$N66-$E66,""))</f>
        <v/>
      </c>
      <c r="P66" s="11">
        <f>IF($A66="","",IF(AND($M66&lt;&gt;"",$M66&lt;&gt;"Aberta"),"Fechada",IF($G66="","Enviar o aviso prévio",IF(AND($J66&lt;&gt;"",TODAY()&gt;$J66),"Data-limite de espera ultrapassada",IF(AND($I66&lt;&gt;"",TODAY()&gt;=$I66),"Atualização pendente","Em aberto")))))</f>
        <v/>
      </c>
      <c r="Q66" s="5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7" t="n"/>
      <c r="J67" s="7" t="n"/>
      <c r="K67" s="5" t="n"/>
      <c r="L67" s="9" t="n"/>
      <c r="M67" s="6" t="n"/>
      <c r="N67" s="7" t="n"/>
      <c r="O67" s="10">
        <f>IF(OR($A67="",$E67="",$N67=""),"",IF(OR($M67="Entregue",$M67="Substituída"),$N67-$E67,""))</f>
        <v/>
      </c>
      <c r="P67" s="11">
        <f>IF($A67="","",IF(AND($M67&lt;&gt;"",$M67&lt;&gt;"Aberta"),"Fechada",IF($G67="","Enviar o aviso prévio",IF(AND($J67&lt;&gt;"",TODAY()&gt;$J67),"Data-limite de espera ultrapassada",IF(AND($I67&lt;&gt;"",TODAY()&gt;=$I67),"Atualização pendente","Em aberto")))))</f>
        <v/>
      </c>
      <c r="Q67" s="5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7" t="n"/>
      <c r="J68" s="7" t="n"/>
      <c r="K68" s="5" t="n"/>
      <c r="L68" s="9" t="n"/>
      <c r="M68" s="6" t="n"/>
      <c r="N68" s="7" t="n"/>
      <c r="O68" s="10">
        <f>IF(OR($A68="",$E68="",$N68=""),"",IF(OR($M68="Entregue",$M68="Substituída"),$N68-$E68,""))</f>
        <v/>
      </c>
      <c r="P68" s="11">
        <f>IF($A68="","",IF(AND($M68&lt;&gt;"",$M68&lt;&gt;"Aberta"),"Fechada",IF($G68="","Enviar o aviso prévio",IF(AND($J68&lt;&gt;"",TODAY()&gt;$J68),"Data-limite de espera ultrapassada",IF(AND($I68&lt;&gt;"",TODAY()&gt;=$I68),"Atualização pendente","Em aberto")))))</f>
        <v/>
      </c>
      <c r="Q68" s="5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7" t="n"/>
      <c r="J69" s="7" t="n"/>
      <c r="K69" s="5" t="n"/>
      <c r="L69" s="9" t="n"/>
      <c r="M69" s="6" t="n"/>
      <c r="N69" s="7" t="n"/>
      <c r="O69" s="10">
        <f>IF(OR($A69="",$E69="",$N69=""),"",IF(OR($M69="Entregue",$M69="Substituída"),$N69-$E69,""))</f>
        <v/>
      </c>
      <c r="P69" s="11">
        <f>IF($A69="","",IF(AND($M69&lt;&gt;"",$M69&lt;&gt;"Aberta"),"Fechada",IF($G69="","Enviar o aviso prévio",IF(AND($J69&lt;&gt;"",TODAY()&gt;$J69),"Data-limite de espera ultrapassada",IF(AND($I69&lt;&gt;"",TODAY()&gt;=$I69),"Atualização pendente","Em aberto")))))</f>
        <v/>
      </c>
      <c r="Q69" s="5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7" t="n"/>
      <c r="J70" s="7" t="n"/>
      <c r="K70" s="5" t="n"/>
      <c r="L70" s="9" t="n"/>
      <c r="M70" s="6" t="n"/>
      <c r="N70" s="7" t="n"/>
      <c r="O70" s="10">
        <f>IF(OR($A70="",$E70="",$N70=""),"",IF(OR($M70="Entregue",$M70="Substituída"),$N70-$E70,""))</f>
        <v/>
      </c>
      <c r="P70" s="11">
        <f>IF($A70="","",IF(AND($M70&lt;&gt;"",$M70&lt;&gt;"Aberta"),"Fechada",IF($G70="","Enviar o aviso prévio",IF(AND($J70&lt;&gt;"",TODAY()&gt;$J70),"Data-limite de espera ultrapassada",IF(AND($I70&lt;&gt;"",TODAY()&gt;=$I70),"Atualização pendente","Em aberto")))))</f>
        <v/>
      </c>
      <c r="Q70" s="5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7" t="n"/>
      <c r="J71" s="7" t="n"/>
      <c r="K71" s="5" t="n"/>
      <c r="L71" s="9" t="n"/>
      <c r="M71" s="6" t="n"/>
      <c r="N71" s="7" t="n"/>
      <c r="O71" s="10">
        <f>IF(OR($A71="",$E71="",$N71=""),"",IF(OR($M71="Entregue",$M71="Substituída"),$N71-$E71,""))</f>
        <v/>
      </c>
      <c r="P71" s="11">
        <f>IF($A71="","",IF(AND($M71&lt;&gt;"",$M71&lt;&gt;"Aberta"),"Fechada",IF($G71="","Enviar o aviso prévio",IF(AND($J71&lt;&gt;"",TODAY()&gt;$J71),"Data-limite de espera ultrapassada",IF(AND($I71&lt;&gt;"",TODAY()&gt;=$I71),"Atualização pendente","Em aberto")))))</f>
        <v/>
      </c>
      <c r="Q71" s="5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7" t="n"/>
      <c r="J72" s="7" t="n"/>
      <c r="K72" s="5" t="n"/>
      <c r="L72" s="9" t="n"/>
      <c r="M72" s="6" t="n"/>
      <c r="N72" s="7" t="n"/>
      <c r="O72" s="10">
        <f>IF(OR($A72="",$E72="",$N72=""),"",IF(OR($M72="Entregue",$M72="Substituída"),$N72-$E72,""))</f>
        <v/>
      </c>
      <c r="P72" s="11">
        <f>IF($A72="","",IF(AND($M72&lt;&gt;"",$M72&lt;&gt;"Aberta"),"Fechada",IF($G72="","Enviar o aviso prévio",IF(AND($J72&lt;&gt;"",TODAY()&gt;$J72),"Data-limite de espera ultrapassada",IF(AND($I72&lt;&gt;"",TODAY()&gt;=$I72),"Atualização pendente","Em aberto")))))</f>
        <v/>
      </c>
      <c r="Q72" s="5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7" t="n"/>
      <c r="J73" s="7" t="n"/>
      <c r="K73" s="5" t="n"/>
      <c r="L73" s="9" t="n"/>
      <c r="M73" s="6" t="n"/>
      <c r="N73" s="7" t="n"/>
      <c r="O73" s="10">
        <f>IF(OR($A73="",$E73="",$N73=""),"",IF(OR($M73="Entregue",$M73="Substituída"),$N73-$E73,""))</f>
        <v/>
      </c>
      <c r="P73" s="11">
        <f>IF($A73="","",IF(AND($M73&lt;&gt;"",$M73&lt;&gt;"Aberta"),"Fechada",IF($G73="","Enviar o aviso prévio",IF(AND($J73&lt;&gt;"",TODAY()&gt;$J73),"Data-limite de espera ultrapassada",IF(AND($I73&lt;&gt;"",TODAY()&gt;=$I73),"Atualização pendente","Em aberto")))))</f>
        <v/>
      </c>
      <c r="Q73" s="5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7" t="n"/>
      <c r="J74" s="7" t="n"/>
      <c r="K74" s="5" t="n"/>
      <c r="L74" s="9" t="n"/>
      <c r="M74" s="6" t="n"/>
      <c r="N74" s="7" t="n"/>
      <c r="O74" s="10">
        <f>IF(OR($A74="",$E74="",$N74=""),"",IF(OR($M74="Entregue",$M74="Substituída"),$N74-$E74,""))</f>
        <v/>
      </c>
      <c r="P74" s="11">
        <f>IF($A74="","",IF(AND($M74&lt;&gt;"",$M74&lt;&gt;"Aberta"),"Fechada",IF($G74="","Enviar o aviso prévio",IF(AND($J74&lt;&gt;"",TODAY()&gt;$J74),"Data-limite de espera ultrapassada",IF(AND($I74&lt;&gt;"",TODAY()&gt;=$I74),"Atualização pendente","Em aberto")))))</f>
        <v/>
      </c>
      <c r="Q74" s="5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7" t="n"/>
      <c r="J75" s="7" t="n"/>
      <c r="K75" s="5" t="n"/>
      <c r="L75" s="9" t="n"/>
      <c r="M75" s="6" t="n"/>
      <c r="N75" s="7" t="n"/>
      <c r="O75" s="10">
        <f>IF(OR($A75="",$E75="",$N75=""),"",IF(OR($M75="Entregue",$M75="Substituída"),$N75-$E75,""))</f>
        <v/>
      </c>
      <c r="P75" s="11">
        <f>IF($A75="","",IF(AND($M75&lt;&gt;"",$M75&lt;&gt;"Aberta"),"Fechada",IF($G75="","Enviar o aviso prévio",IF(AND($J75&lt;&gt;"",TODAY()&gt;$J75),"Data-limite de espera ultrapassada",IF(AND($I75&lt;&gt;"",TODAY()&gt;=$I75),"Atualização pendente","Em aberto")))))</f>
        <v/>
      </c>
      <c r="Q75" s="5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7" t="n"/>
      <c r="J76" s="7" t="n"/>
      <c r="K76" s="5" t="n"/>
      <c r="L76" s="9" t="n"/>
      <c r="M76" s="6" t="n"/>
      <c r="N76" s="7" t="n"/>
      <c r="O76" s="10">
        <f>IF(OR($A76="",$E76="",$N76=""),"",IF(OR($M76="Entregue",$M76="Substituída"),$N76-$E76,""))</f>
        <v/>
      </c>
      <c r="P76" s="11">
        <f>IF($A76="","",IF(AND($M76&lt;&gt;"",$M76&lt;&gt;"Aberta"),"Fechada",IF($G76="","Enviar o aviso prévio",IF(AND($J76&lt;&gt;"",TODAY()&gt;$J76),"Data-limite de espera ultrapassada",IF(AND($I76&lt;&gt;"",TODAY()&gt;=$I76),"Atualização pendente","Em aberto")))))</f>
        <v/>
      </c>
      <c r="Q76" s="5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7" t="n"/>
      <c r="J77" s="7" t="n"/>
      <c r="K77" s="5" t="n"/>
      <c r="L77" s="9" t="n"/>
      <c r="M77" s="6" t="n"/>
      <c r="N77" s="7" t="n"/>
      <c r="O77" s="10">
        <f>IF(OR($A77="",$E77="",$N77=""),"",IF(OR($M77="Entregue",$M77="Substituída"),$N77-$E77,""))</f>
        <v/>
      </c>
      <c r="P77" s="11">
        <f>IF($A77="","",IF(AND($M77&lt;&gt;"",$M77&lt;&gt;"Aberta"),"Fechada",IF($G77="","Enviar o aviso prévio",IF(AND($J77&lt;&gt;"",TODAY()&gt;$J77),"Data-limite de espera ultrapassada",IF(AND($I77&lt;&gt;"",TODAY()&gt;=$I77),"Atualização pendente","Em aberto")))))</f>
        <v/>
      </c>
      <c r="Q77" s="5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7" t="n"/>
      <c r="J78" s="7" t="n"/>
      <c r="K78" s="5" t="n"/>
      <c r="L78" s="9" t="n"/>
      <c r="M78" s="6" t="n"/>
      <c r="N78" s="7" t="n"/>
      <c r="O78" s="10">
        <f>IF(OR($A78="",$E78="",$N78=""),"",IF(OR($M78="Entregue",$M78="Substituída"),$N78-$E78,""))</f>
        <v/>
      </c>
      <c r="P78" s="11">
        <f>IF($A78="","",IF(AND($M78&lt;&gt;"",$M78&lt;&gt;"Aberta"),"Fechada",IF($G78="","Enviar o aviso prévio",IF(AND($J78&lt;&gt;"",TODAY()&gt;$J78),"Data-limite de espera ultrapassada",IF(AND($I78&lt;&gt;"",TODAY()&gt;=$I78),"Atualização pendente","Em aberto")))))</f>
        <v/>
      </c>
      <c r="Q78" s="5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7" t="n"/>
      <c r="J79" s="7" t="n"/>
      <c r="K79" s="5" t="n"/>
      <c r="L79" s="9" t="n"/>
      <c r="M79" s="6" t="n"/>
      <c r="N79" s="7" t="n"/>
      <c r="O79" s="10">
        <f>IF(OR($A79="",$E79="",$N79=""),"",IF(OR($M79="Entregue",$M79="Substituída"),$N79-$E79,""))</f>
        <v/>
      </c>
      <c r="P79" s="11">
        <f>IF($A79="","",IF(AND($M79&lt;&gt;"",$M79&lt;&gt;"Aberta"),"Fechada",IF($G79="","Enviar o aviso prévio",IF(AND($J79&lt;&gt;"",TODAY()&gt;$J79),"Data-limite de espera ultrapassada",IF(AND($I79&lt;&gt;"",TODAY()&gt;=$I79),"Atualização pendente","Em aberto")))))</f>
        <v/>
      </c>
      <c r="Q79" s="5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7" t="n"/>
      <c r="J80" s="7" t="n"/>
      <c r="K80" s="5" t="n"/>
      <c r="L80" s="9" t="n"/>
      <c r="M80" s="6" t="n"/>
      <c r="N80" s="7" t="n"/>
      <c r="O80" s="10">
        <f>IF(OR($A80="",$E80="",$N80=""),"",IF(OR($M80="Entregue",$M80="Substituída"),$N80-$E80,""))</f>
        <v/>
      </c>
      <c r="P80" s="11">
        <f>IF($A80="","",IF(AND($M80&lt;&gt;"",$M80&lt;&gt;"Aberta"),"Fechada",IF($G80="","Enviar o aviso prévio",IF(AND($J80&lt;&gt;"",TODAY()&gt;$J80),"Data-limite de espera ultrapassada",IF(AND($I80&lt;&gt;"",TODAY()&gt;=$I80),"Atualização pendente","Em aberto")))))</f>
        <v/>
      </c>
      <c r="Q80" s="5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7" t="n"/>
      <c r="J81" s="7" t="n"/>
      <c r="K81" s="5" t="n"/>
      <c r="L81" s="9" t="n"/>
      <c r="M81" s="6" t="n"/>
      <c r="N81" s="7" t="n"/>
      <c r="O81" s="10">
        <f>IF(OR($A81="",$E81="",$N81=""),"",IF(OR($M81="Entregue",$M81="Substituída"),$N81-$E81,""))</f>
        <v/>
      </c>
      <c r="P81" s="11">
        <f>IF($A81="","",IF(AND($M81&lt;&gt;"",$M81&lt;&gt;"Aberta"),"Fechada",IF($G81="","Enviar o aviso prévio",IF(AND($J81&lt;&gt;"",TODAY()&gt;$J81),"Data-limite de espera ultrapassada",IF(AND($I81&lt;&gt;"",TODAY()&gt;=$I81),"Atualização pendente","Em aberto")))))</f>
        <v/>
      </c>
      <c r="Q81" s="5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7" t="n"/>
      <c r="J82" s="7" t="n"/>
      <c r="K82" s="5" t="n"/>
      <c r="L82" s="9" t="n"/>
      <c r="M82" s="6" t="n"/>
      <c r="N82" s="7" t="n"/>
      <c r="O82" s="10">
        <f>IF(OR($A82="",$E82="",$N82=""),"",IF(OR($M82="Entregue",$M82="Substituída"),$N82-$E82,""))</f>
        <v/>
      </c>
      <c r="P82" s="11">
        <f>IF($A82="","",IF(AND($M82&lt;&gt;"",$M82&lt;&gt;"Aberta"),"Fechada",IF($G82="","Enviar o aviso prévio",IF(AND($J82&lt;&gt;"",TODAY()&gt;$J82),"Data-limite de espera ultrapassada",IF(AND($I82&lt;&gt;"",TODAY()&gt;=$I82),"Atualização pendente","Em aberto")))))</f>
        <v/>
      </c>
      <c r="Q82" s="5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7" t="n"/>
      <c r="J83" s="7" t="n"/>
      <c r="K83" s="5" t="n"/>
      <c r="L83" s="9" t="n"/>
      <c r="M83" s="6" t="n"/>
      <c r="N83" s="7" t="n"/>
      <c r="O83" s="10">
        <f>IF(OR($A83="",$E83="",$N83=""),"",IF(OR($M83="Entregue",$M83="Substituída"),$N83-$E83,""))</f>
        <v/>
      </c>
      <c r="P83" s="11">
        <f>IF($A83="","",IF(AND($M83&lt;&gt;"",$M83&lt;&gt;"Aberta"),"Fechada",IF($G83="","Enviar o aviso prévio",IF(AND($J83&lt;&gt;"",TODAY()&gt;$J83),"Data-limite de espera ultrapassada",IF(AND($I83&lt;&gt;"",TODAY()&gt;=$I83),"Atualização pendente","Em aberto")))))</f>
        <v/>
      </c>
      <c r="Q83" s="5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7" t="n"/>
      <c r="J84" s="7" t="n"/>
      <c r="K84" s="5" t="n"/>
      <c r="L84" s="9" t="n"/>
      <c r="M84" s="6" t="n"/>
      <c r="N84" s="7" t="n"/>
      <c r="O84" s="10">
        <f>IF(OR($A84="",$E84="",$N84=""),"",IF(OR($M84="Entregue",$M84="Substituída"),$N84-$E84,""))</f>
        <v/>
      </c>
      <c r="P84" s="11">
        <f>IF($A84="","",IF(AND($M84&lt;&gt;"",$M84&lt;&gt;"Aberta"),"Fechada",IF($G84="","Enviar o aviso prévio",IF(AND($J84&lt;&gt;"",TODAY()&gt;$J84),"Data-limite de espera ultrapassada",IF(AND($I84&lt;&gt;"",TODAY()&gt;=$I84),"Atualização pendente","Em aberto")))))</f>
        <v/>
      </c>
      <c r="Q84" s="5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7" t="n"/>
      <c r="J85" s="7" t="n"/>
      <c r="K85" s="5" t="n"/>
      <c r="L85" s="9" t="n"/>
      <c r="M85" s="6" t="n"/>
      <c r="N85" s="7" t="n"/>
      <c r="O85" s="10">
        <f>IF(OR($A85="",$E85="",$N85=""),"",IF(OR($M85="Entregue",$M85="Substituída"),$N85-$E85,""))</f>
        <v/>
      </c>
      <c r="P85" s="11">
        <f>IF($A85="","",IF(AND($M85&lt;&gt;"",$M85&lt;&gt;"Aberta"),"Fechada",IF($G85="","Enviar o aviso prévio",IF(AND($J85&lt;&gt;"",TODAY()&gt;$J85),"Data-limite de espera ultrapassada",IF(AND($I85&lt;&gt;"",TODAY()&gt;=$I85),"Atualização pendente","Em aberto")))))</f>
        <v/>
      </c>
      <c r="Q85" s="5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7" t="n"/>
      <c r="J86" s="7" t="n"/>
      <c r="K86" s="5" t="n"/>
      <c r="L86" s="9" t="n"/>
      <c r="M86" s="6" t="n"/>
      <c r="N86" s="7" t="n"/>
      <c r="O86" s="10">
        <f>IF(OR($A86="",$E86="",$N86=""),"",IF(OR($M86="Entregue",$M86="Substituída"),$N86-$E86,""))</f>
        <v/>
      </c>
      <c r="P86" s="11">
        <f>IF($A86="","",IF(AND($M86&lt;&gt;"",$M86&lt;&gt;"Aberta"),"Fechada",IF($G86="","Enviar o aviso prévio",IF(AND($J86&lt;&gt;"",TODAY()&gt;$J86),"Data-limite de espera ultrapassada",IF(AND($I86&lt;&gt;"",TODAY()&gt;=$I86),"Atualização pendente","Em aberto")))))</f>
        <v/>
      </c>
      <c r="Q86" s="5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7" t="n"/>
      <c r="J87" s="7" t="n"/>
      <c r="K87" s="5" t="n"/>
      <c r="L87" s="9" t="n"/>
      <c r="M87" s="6" t="n"/>
      <c r="N87" s="7" t="n"/>
      <c r="O87" s="10">
        <f>IF(OR($A87="",$E87="",$N87=""),"",IF(OR($M87="Entregue",$M87="Substituída"),$N87-$E87,""))</f>
        <v/>
      </c>
      <c r="P87" s="11">
        <f>IF($A87="","",IF(AND($M87&lt;&gt;"",$M87&lt;&gt;"Aberta"),"Fechada",IF($G87="","Enviar o aviso prévio",IF(AND($J87&lt;&gt;"",TODAY()&gt;$J87),"Data-limite de espera ultrapassada",IF(AND($I87&lt;&gt;"",TODAY()&gt;=$I87),"Atualização pendente","Em aberto")))))</f>
        <v/>
      </c>
      <c r="Q87" s="5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7" t="n"/>
      <c r="J88" s="7" t="n"/>
      <c r="K88" s="5" t="n"/>
      <c r="L88" s="9" t="n"/>
      <c r="M88" s="6" t="n"/>
      <c r="N88" s="7" t="n"/>
      <c r="O88" s="10">
        <f>IF(OR($A88="",$E88="",$N88=""),"",IF(OR($M88="Entregue",$M88="Substituída"),$N88-$E88,""))</f>
        <v/>
      </c>
      <c r="P88" s="11">
        <f>IF($A88="","",IF(AND($M88&lt;&gt;"",$M88&lt;&gt;"Aberta"),"Fechada",IF($G88="","Enviar o aviso prévio",IF(AND($J88&lt;&gt;"",TODAY()&gt;$J88),"Data-limite de espera ultrapassada",IF(AND($I88&lt;&gt;"",TODAY()&gt;=$I88),"Atualização pendente","Em aberto")))))</f>
        <v/>
      </c>
      <c r="Q88" s="5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7" t="n"/>
      <c r="J89" s="7" t="n"/>
      <c r="K89" s="5" t="n"/>
      <c r="L89" s="9" t="n"/>
      <c r="M89" s="6" t="n"/>
      <c r="N89" s="7" t="n"/>
      <c r="O89" s="10">
        <f>IF(OR($A89="",$E89="",$N89=""),"",IF(OR($M89="Entregue",$M89="Substituída"),$N89-$E89,""))</f>
        <v/>
      </c>
      <c r="P89" s="11">
        <f>IF($A89="","",IF(AND($M89&lt;&gt;"",$M89&lt;&gt;"Aberta"),"Fechada",IF($G89="","Enviar o aviso prévio",IF(AND($J89&lt;&gt;"",TODAY()&gt;$J89),"Data-limite de espera ultrapassada",IF(AND($I89&lt;&gt;"",TODAY()&gt;=$I89),"Atualização pendente","Em aberto")))))</f>
        <v/>
      </c>
      <c r="Q89" s="5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7" t="n"/>
      <c r="J90" s="7" t="n"/>
      <c r="K90" s="5" t="n"/>
      <c r="L90" s="9" t="n"/>
      <c r="M90" s="6" t="n"/>
      <c r="N90" s="7" t="n"/>
      <c r="O90" s="10">
        <f>IF(OR($A90="",$E90="",$N90=""),"",IF(OR($M90="Entregue",$M90="Substituída"),$N90-$E90,""))</f>
        <v/>
      </c>
      <c r="P90" s="11">
        <f>IF($A90="","",IF(AND($M90&lt;&gt;"",$M90&lt;&gt;"Aberta"),"Fechada",IF($G90="","Enviar o aviso prévio",IF(AND($J90&lt;&gt;"",TODAY()&gt;$J90),"Data-limite de espera ultrapassada",IF(AND($I90&lt;&gt;"",TODAY()&gt;=$I90),"Atualização pendente","Em aberto")))))</f>
        <v/>
      </c>
      <c r="Q90" s="5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7" t="n"/>
      <c r="J91" s="7" t="n"/>
      <c r="K91" s="5" t="n"/>
      <c r="L91" s="9" t="n"/>
      <c r="M91" s="6" t="n"/>
      <c r="N91" s="7" t="n"/>
      <c r="O91" s="10">
        <f>IF(OR($A91="",$E91="",$N91=""),"",IF(OR($M91="Entregue",$M91="Substituída"),$N91-$E91,""))</f>
        <v/>
      </c>
      <c r="P91" s="11">
        <f>IF($A91="","",IF(AND($M91&lt;&gt;"",$M91&lt;&gt;"Aberta"),"Fechada",IF($G91="","Enviar o aviso prévio",IF(AND($J91&lt;&gt;"",TODAY()&gt;$J91),"Data-limite de espera ultrapassada",IF(AND($I91&lt;&gt;"",TODAY()&gt;=$I91),"Atualização pendente","Em aberto")))))</f>
        <v/>
      </c>
      <c r="Q91" s="5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7" t="n"/>
      <c r="J92" s="7" t="n"/>
      <c r="K92" s="5" t="n"/>
      <c r="L92" s="9" t="n"/>
      <c r="M92" s="6" t="n"/>
      <c r="N92" s="7" t="n"/>
      <c r="O92" s="10">
        <f>IF(OR($A92="",$E92="",$N92=""),"",IF(OR($M92="Entregue",$M92="Substituída"),$N92-$E92,""))</f>
        <v/>
      </c>
      <c r="P92" s="11">
        <f>IF($A92="","",IF(AND($M92&lt;&gt;"",$M92&lt;&gt;"Aberta"),"Fechada",IF($G92="","Enviar o aviso prévio",IF(AND($J92&lt;&gt;"",TODAY()&gt;$J92),"Data-limite de espera ultrapassada",IF(AND($I92&lt;&gt;"",TODAY()&gt;=$I92),"Atualização pendente","Em aberto")))))</f>
        <v/>
      </c>
      <c r="Q92" s="5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7" t="n"/>
      <c r="J93" s="7" t="n"/>
      <c r="K93" s="5" t="n"/>
      <c r="L93" s="9" t="n"/>
      <c r="M93" s="6" t="n"/>
      <c r="N93" s="7" t="n"/>
      <c r="O93" s="10">
        <f>IF(OR($A93="",$E93="",$N93=""),"",IF(OR($M93="Entregue",$M93="Substituída"),$N93-$E93,""))</f>
        <v/>
      </c>
      <c r="P93" s="11">
        <f>IF($A93="","",IF(AND($M93&lt;&gt;"",$M93&lt;&gt;"Aberta"),"Fechada",IF($G93="","Enviar o aviso prévio",IF(AND($J93&lt;&gt;"",TODAY()&gt;$J93),"Data-limite de espera ultrapassada",IF(AND($I93&lt;&gt;"",TODAY()&gt;=$I93),"Atualização pendente","Em aberto")))))</f>
        <v/>
      </c>
      <c r="Q93" s="5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7" t="n"/>
      <c r="J94" s="7" t="n"/>
      <c r="K94" s="5" t="n"/>
      <c r="L94" s="9" t="n"/>
      <c r="M94" s="6" t="n"/>
      <c r="N94" s="7" t="n"/>
      <c r="O94" s="10">
        <f>IF(OR($A94="",$E94="",$N94=""),"",IF(OR($M94="Entregue",$M94="Substituída"),$N94-$E94,""))</f>
        <v/>
      </c>
      <c r="P94" s="11">
        <f>IF($A94="","",IF(AND($M94&lt;&gt;"",$M94&lt;&gt;"Aberta"),"Fechada",IF($G94="","Enviar o aviso prévio",IF(AND($J94&lt;&gt;"",TODAY()&gt;$J94),"Data-limite de espera ultrapassada",IF(AND($I94&lt;&gt;"",TODAY()&gt;=$I94),"Atualização pendente","Em aberto")))))</f>
        <v/>
      </c>
      <c r="Q94" s="5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7" t="n"/>
      <c r="J95" s="7" t="n"/>
      <c r="K95" s="5" t="n"/>
      <c r="L95" s="9" t="n"/>
      <c r="M95" s="6" t="n"/>
      <c r="N95" s="7" t="n"/>
      <c r="O95" s="10">
        <f>IF(OR($A95="",$E95="",$N95=""),"",IF(OR($M95="Entregue",$M95="Substituída"),$N95-$E95,""))</f>
        <v/>
      </c>
      <c r="P95" s="11">
        <f>IF($A95="","",IF(AND($M95&lt;&gt;"",$M95&lt;&gt;"Aberta"),"Fechada",IF($G95="","Enviar o aviso prévio",IF(AND($J95&lt;&gt;"",TODAY()&gt;$J95),"Data-limite de espera ultrapassada",IF(AND($I95&lt;&gt;"",TODAY()&gt;=$I95),"Atualização pendente","Em aberto")))))</f>
        <v/>
      </c>
      <c r="Q95" s="5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7" t="n"/>
      <c r="J96" s="7" t="n"/>
      <c r="K96" s="5" t="n"/>
      <c r="L96" s="9" t="n"/>
      <c r="M96" s="6" t="n"/>
      <c r="N96" s="7" t="n"/>
      <c r="O96" s="10">
        <f>IF(OR($A96="",$E96="",$N96=""),"",IF(OR($M96="Entregue",$M96="Substituída"),$N96-$E96,""))</f>
        <v/>
      </c>
      <c r="P96" s="11">
        <f>IF($A96="","",IF(AND($M96&lt;&gt;"",$M96&lt;&gt;"Aberta"),"Fechada",IF($G96="","Enviar o aviso prévio",IF(AND($J96&lt;&gt;"",TODAY()&gt;$J96),"Data-limite de espera ultrapassada",IF(AND($I96&lt;&gt;"",TODAY()&gt;=$I96),"Atualização pendente","Em aberto")))))</f>
        <v/>
      </c>
      <c r="Q96" s="5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7" t="n"/>
      <c r="J97" s="7" t="n"/>
      <c r="K97" s="5" t="n"/>
      <c r="L97" s="9" t="n"/>
      <c r="M97" s="6" t="n"/>
      <c r="N97" s="7" t="n"/>
      <c r="O97" s="10">
        <f>IF(OR($A97="",$E97="",$N97=""),"",IF(OR($M97="Entregue",$M97="Substituída"),$N97-$E97,""))</f>
        <v/>
      </c>
      <c r="P97" s="11">
        <f>IF($A97="","",IF(AND($M97&lt;&gt;"",$M97&lt;&gt;"Aberta"),"Fechada",IF($G97="","Enviar o aviso prévio",IF(AND($J97&lt;&gt;"",TODAY()&gt;$J97),"Data-limite de espera ultrapassada",IF(AND($I97&lt;&gt;"",TODAY()&gt;=$I97),"Atualização pendente","Em aberto")))))</f>
        <v/>
      </c>
      <c r="Q97" s="5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7" t="n"/>
      <c r="J98" s="7" t="n"/>
      <c r="K98" s="5" t="n"/>
      <c r="L98" s="9" t="n"/>
      <c r="M98" s="6" t="n"/>
      <c r="N98" s="7" t="n"/>
      <c r="O98" s="10">
        <f>IF(OR($A98="",$E98="",$N98=""),"",IF(OR($M98="Entregue",$M98="Substituída"),$N98-$E98,""))</f>
        <v/>
      </c>
      <c r="P98" s="11">
        <f>IF($A98="","",IF(AND($M98&lt;&gt;"",$M98&lt;&gt;"Aberta"),"Fechada",IF($G98="","Enviar o aviso prévio",IF(AND($J98&lt;&gt;"",TODAY()&gt;$J98),"Data-limite de espera ultrapassada",IF(AND($I98&lt;&gt;"",TODAY()&gt;=$I98),"Atualização pendente","Em aberto")))))</f>
        <v/>
      </c>
      <c r="Q98" s="5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7" t="n"/>
      <c r="J99" s="7" t="n"/>
      <c r="K99" s="5" t="n"/>
      <c r="L99" s="9" t="n"/>
      <c r="M99" s="6" t="n"/>
      <c r="N99" s="7" t="n"/>
      <c r="O99" s="10">
        <f>IF(OR($A99="",$E99="",$N99=""),"",IF(OR($M99="Entregue",$M99="Substituída"),$N99-$E99,""))</f>
        <v/>
      </c>
      <c r="P99" s="11">
        <f>IF($A99="","",IF(AND($M99&lt;&gt;"",$M99&lt;&gt;"Aberta"),"Fechada",IF($G99="","Enviar o aviso prévio",IF(AND($J99&lt;&gt;"",TODAY()&gt;$J99),"Data-limite de espera ultrapassada",IF(AND($I99&lt;&gt;"",TODAY()&gt;=$I99),"Atualização pendente","Em aberto")))))</f>
        <v/>
      </c>
      <c r="Q99" s="5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7" t="n"/>
      <c r="J100" s="7" t="n"/>
      <c r="K100" s="5" t="n"/>
      <c r="L100" s="9" t="n"/>
      <c r="M100" s="6" t="n"/>
      <c r="N100" s="7" t="n"/>
      <c r="O100" s="10">
        <f>IF(OR($A100="",$E100="",$N100=""),"",IF(OR($M100="Entregue",$M100="Substituída"),$N100-$E100,""))</f>
        <v/>
      </c>
      <c r="P100" s="11">
        <f>IF($A100="","",IF(AND($M100&lt;&gt;"",$M100&lt;&gt;"Aberta"),"Fechada",IF($G100="","Enviar o aviso prévio",IF(AND($J100&lt;&gt;"",TODAY()&gt;$J100),"Data-limite de espera ultrapassada",IF(AND($I100&lt;&gt;"",TODAY()&gt;=$I100),"Atualização pendente","Em aberto")))))</f>
        <v/>
      </c>
      <c r="Q100" s="5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7" t="n"/>
      <c r="J101" s="7" t="n"/>
      <c r="K101" s="5" t="n"/>
      <c r="L101" s="9" t="n"/>
      <c r="M101" s="6" t="n"/>
      <c r="N101" s="7" t="n"/>
      <c r="O101" s="10">
        <f>IF(OR($A101="",$E101="",$N101=""),"",IF(OR($M101="Entregue",$M101="Substituída"),$N101-$E101,""))</f>
        <v/>
      </c>
      <c r="P101" s="11">
        <f>IF($A101="","",IF(AND($M101&lt;&gt;"",$M101&lt;&gt;"Aberta"),"Fechada",IF($G101="","Enviar o aviso prévio",IF(AND($J101&lt;&gt;"",TODAY()&gt;$J101),"Data-limite de espera ultrapassada",IF(AND($I101&lt;&gt;"",TODAY()&gt;=$I101),"Atualização pendente","Em aberto")))))</f>
        <v/>
      </c>
      <c r="Q101" s="5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7" t="n"/>
      <c r="J102" s="7" t="n"/>
      <c r="K102" s="5" t="n"/>
      <c r="L102" s="9" t="n"/>
      <c r="M102" s="6" t="n"/>
      <c r="N102" s="7" t="n"/>
      <c r="O102" s="10">
        <f>IF(OR($A102="",$E102="",$N102=""),"",IF(OR($M102="Entregue",$M102="Substituída"),$N102-$E102,""))</f>
        <v/>
      </c>
      <c r="P102" s="11">
        <f>IF($A102="","",IF(AND($M102&lt;&gt;"",$M102&lt;&gt;"Aberta"),"Fechada",IF($G102="","Enviar o aviso prévio",IF(AND($J102&lt;&gt;"",TODAY()&gt;$J102),"Data-limite de espera ultrapassada",IF(AND($I102&lt;&gt;"",TODAY()&gt;=$I102),"Atualização pendente","Em aberto")))))</f>
        <v/>
      </c>
      <c r="Q102" s="5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7" t="n"/>
      <c r="J103" s="7" t="n"/>
      <c r="K103" s="5" t="n"/>
      <c r="L103" s="9" t="n"/>
      <c r="M103" s="6" t="n"/>
      <c r="N103" s="7" t="n"/>
      <c r="O103" s="10">
        <f>IF(OR($A103="",$E103="",$N103=""),"",IF(OR($M103="Entregue",$M103="Substituída"),$N103-$E103,""))</f>
        <v/>
      </c>
      <c r="P103" s="11">
        <f>IF($A103="","",IF(AND($M103&lt;&gt;"",$M103&lt;&gt;"Aberta"),"Fechada",IF($G103="","Enviar o aviso prévio",IF(AND($J103&lt;&gt;"",TODAY()&gt;$J103),"Data-limite de espera ultrapassada",IF(AND($I103&lt;&gt;"",TODAY()&gt;=$I103),"Atualização pendente","Em aberto")))))</f>
        <v/>
      </c>
      <c r="Q103" s="5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7" t="n"/>
      <c r="J104" s="7" t="n"/>
      <c r="K104" s="5" t="n"/>
      <c r="L104" s="9" t="n"/>
      <c r="M104" s="6" t="n"/>
      <c r="N104" s="7" t="n"/>
      <c r="O104" s="10">
        <f>IF(OR($A104="",$E104="",$N104=""),"",IF(OR($M104="Entregue",$M104="Substituída"),$N104-$E104,""))</f>
        <v/>
      </c>
      <c r="P104" s="11">
        <f>IF($A104="","",IF(AND($M104&lt;&gt;"",$M104&lt;&gt;"Aberta"),"Fechada",IF($G104="","Enviar o aviso prévio",IF(AND($J104&lt;&gt;"",TODAY()&gt;$J104),"Data-limite de espera ultrapassada",IF(AND($I104&lt;&gt;"",TODAY()&gt;=$I104),"Atualização pendente","Em aberto")))))</f>
        <v/>
      </c>
      <c r="Q104" s="5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7" t="n"/>
      <c r="J105" s="7" t="n"/>
      <c r="K105" s="5" t="n"/>
      <c r="L105" s="9" t="n"/>
      <c r="M105" s="6" t="n"/>
      <c r="N105" s="7" t="n"/>
      <c r="O105" s="10">
        <f>IF(OR($A105="",$E105="",$N105=""),"",IF(OR($M105="Entregue",$M105="Substituída"),$N105-$E105,""))</f>
        <v/>
      </c>
      <c r="P105" s="11">
        <f>IF($A105="","",IF(AND($M105&lt;&gt;"",$M105&lt;&gt;"Aberta"),"Fechada",IF($G105="","Enviar o aviso prévio",IF(AND($J105&lt;&gt;"",TODAY()&gt;$J105),"Data-limite de espera ultrapassada",IF(AND($I105&lt;&gt;"",TODAY()&gt;=$I105),"Atualização pendente","Em aberto")))))</f>
        <v/>
      </c>
      <c r="Q105" s="5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7" t="n"/>
      <c r="J106" s="7" t="n"/>
      <c r="K106" s="5" t="n"/>
      <c r="L106" s="9" t="n"/>
      <c r="M106" s="6" t="n"/>
      <c r="N106" s="7" t="n"/>
      <c r="O106" s="10">
        <f>IF(OR($A106="",$E106="",$N106=""),"",IF(OR($M106="Entregue",$M106="Substituída"),$N106-$E106,""))</f>
        <v/>
      </c>
      <c r="P106" s="11">
        <f>IF($A106="","",IF(AND($M106&lt;&gt;"",$M106&lt;&gt;"Aberta"),"Fechada",IF($G106="","Enviar o aviso prévio",IF(AND($J106&lt;&gt;"",TODAY()&gt;$J106),"Data-limite de espera ultrapassada",IF(AND($I106&lt;&gt;"",TODAY()&gt;=$I106),"Atualização pendente","Em aberto")))))</f>
        <v/>
      </c>
      <c r="Q106" s="5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7" t="n"/>
      <c r="J107" s="7" t="n"/>
      <c r="K107" s="5" t="n"/>
      <c r="L107" s="9" t="n"/>
      <c r="M107" s="6" t="n"/>
      <c r="N107" s="7" t="n"/>
      <c r="O107" s="10">
        <f>IF(OR($A107="",$E107="",$N107=""),"",IF(OR($M107="Entregue",$M107="Substituída"),$N107-$E107,""))</f>
        <v/>
      </c>
      <c r="P107" s="11">
        <f>IF($A107="","",IF(AND($M107&lt;&gt;"",$M107&lt;&gt;"Aberta"),"Fechada",IF($G107="","Enviar o aviso prévio",IF(AND($J107&lt;&gt;"",TODAY()&gt;$J107),"Data-limite de espera ultrapassada",IF(AND($I107&lt;&gt;"",TODAY()&gt;=$I107),"Atualização pendente","Em aberto")))))</f>
        <v/>
      </c>
      <c r="Q107" s="5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7" t="n"/>
      <c r="J108" s="7" t="n"/>
      <c r="K108" s="5" t="n"/>
      <c r="L108" s="9" t="n"/>
      <c r="M108" s="6" t="n"/>
      <c r="N108" s="7" t="n"/>
      <c r="O108" s="10">
        <f>IF(OR($A108="",$E108="",$N108=""),"",IF(OR($M108="Entregue",$M108="Substituída"),$N108-$E108,""))</f>
        <v/>
      </c>
      <c r="P108" s="11">
        <f>IF($A108="","",IF(AND($M108&lt;&gt;"",$M108&lt;&gt;"Aberta"),"Fechada",IF($G108="","Enviar o aviso prévio",IF(AND($J108&lt;&gt;"",TODAY()&gt;$J108),"Data-limite de espera ultrapassada",IF(AND($I108&lt;&gt;"",TODAY()&gt;=$I108),"Atualização pendente","Em aberto")))))</f>
        <v/>
      </c>
      <c r="Q108" s="5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7" t="n"/>
      <c r="J109" s="7" t="n"/>
      <c r="K109" s="5" t="n"/>
      <c r="L109" s="9" t="n"/>
      <c r="M109" s="6" t="n"/>
      <c r="N109" s="7" t="n"/>
      <c r="O109" s="10">
        <f>IF(OR($A109="",$E109="",$N109=""),"",IF(OR($M109="Entregue",$M109="Substituída"),$N109-$E109,""))</f>
        <v/>
      </c>
      <c r="P109" s="11">
        <f>IF($A109="","",IF(AND($M109&lt;&gt;"",$M109&lt;&gt;"Aberta"),"Fechada",IF($G109="","Enviar o aviso prévio",IF(AND($J109&lt;&gt;"",TODAY()&gt;$J109),"Data-limite de espera ultrapassada",IF(AND($I109&lt;&gt;"",TODAY()&gt;=$I109),"Atualização pendente","Em aberto")))))</f>
        <v/>
      </c>
      <c r="Q109" s="5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7" t="n"/>
      <c r="J110" s="7" t="n"/>
      <c r="K110" s="5" t="n"/>
      <c r="L110" s="9" t="n"/>
      <c r="M110" s="6" t="n"/>
      <c r="N110" s="7" t="n"/>
      <c r="O110" s="10">
        <f>IF(OR($A110="",$E110="",$N110=""),"",IF(OR($M110="Entregue",$M110="Substituída"),$N110-$E110,""))</f>
        <v/>
      </c>
      <c r="P110" s="11">
        <f>IF($A110="","",IF(AND($M110&lt;&gt;"",$M110&lt;&gt;"Aberta"),"Fechada",IF($G110="","Enviar o aviso prévio",IF(AND($J110&lt;&gt;"",TODAY()&gt;$J110),"Data-limite de espera ultrapassada",IF(AND($I110&lt;&gt;"",TODAY()&gt;=$I110),"Atualização pendente","Em aberto")))))</f>
        <v/>
      </c>
      <c r="Q110" s="5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7" t="n"/>
      <c r="J111" s="7" t="n"/>
      <c r="K111" s="5" t="n"/>
      <c r="L111" s="9" t="n"/>
      <c r="M111" s="6" t="n"/>
      <c r="N111" s="7" t="n"/>
      <c r="O111" s="10">
        <f>IF(OR($A111="",$E111="",$N111=""),"",IF(OR($M111="Entregue",$M111="Substituída"),$N111-$E111,""))</f>
        <v/>
      </c>
      <c r="P111" s="11">
        <f>IF($A111="","",IF(AND($M111&lt;&gt;"",$M111&lt;&gt;"Aberta"),"Fechada",IF($G111="","Enviar o aviso prévio",IF(AND($J111&lt;&gt;"",TODAY()&gt;$J111),"Data-limite de espera ultrapassada",IF(AND($I111&lt;&gt;"",TODAY()&gt;=$I111),"Atualização pendente","Em aberto")))))</f>
        <v/>
      </c>
      <c r="Q111" s="5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7" t="n"/>
      <c r="J112" s="7" t="n"/>
      <c r="K112" s="5" t="n"/>
      <c r="L112" s="9" t="n"/>
      <c r="M112" s="6" t="n"/>
      <c r="N112" s="7" t="n"/>
      <c r="O112" s="10">
        <f>IF(OR($A112="",$E112="",$N112=""),"",IF(OR($M112="Entregue",$M112="Substituída"),$N112-$E112,""))</f>
        <v/>
      </c>
      <c r="P112" s="11">
        <f>IF($A112="","",IF(AND($M112&lt;&gt;"",$M112&lt;&gt;"Aberta"),"Fechada",IF($G112="","Enviar o aviso prévio",IF(AND($J112&lt;&gt;"",TODAY()&gt;$J112),"Data-limite de espera ultrapassada",IF(AND($I112&lt;&gt;"",TODAY()&gt;=$I112),"Atualização pendente","Em aberto")))))</f>
        <v/>
      </c>
      <c r="Q112" s="5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7" t="n"/>
      <c r="J113" s="7" t="n"/>
      <c r="K113" s="5" t="n"/>
      <c r="L113" s="9" t="n"/>
      <c r="M113" s="6" t="n"/>
      <c r="N113" s="7" t="n"/>
      <c r="O113" s="10">
        <f>IF(OR($A113="",$E113="",$N113=""),"",IF(OR($M113="Entregue",$M113="Substituída"),$N113-$E113,""))</f>
        <v/>
      </c>
      <c r="P113" s="11">
        <f>IF($A113="","",IF(AND($M113&lt;&gt;"",$M113&lt;&gt;"Aberta"),"Fechada",IF($G113="","Enviar o aviso prévio",IF(AND($J113&lt;&gt;"",TODAY()&gt;$J113),"Data-limite de espera ultrapassada",IF(AND($I113&lt;&gt;"",TODAY()&gt;=$I113),"Atualização pendente","Em aberto")))))</f>
        <v/>
      </c>
      <c r="Q113" s="5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7" t="n"/>
      <c r="J114" s="7" t="n"/>
      <c r="K114" s="5" t="n"/>
      <c r="L114" s="9" t="n"/>
      <c r="M114" s="6" t="n"/>
      <c r="N114" s="7" t="n"/>
      <c r="O114" s="10">
        <f>IF(OR($A114="",$E114="",$N114=""),"",IF(OR($M114="Entregue",$M114="Substituída"),$N114-$E114,""))</f>
        <v/>
      </c>
      <c r="P114" s="11">
        <f>IF($A114="","",IF(AND($M114&lt;&gt;"",$M114&lt;&gt;"Aberta"),"Fechada",IF($G114="","Enviar o aviso prévio",IF(AND($J114&lt;&gt;"",TODAY()&gt;$J114),"Data-limite de espera ultrapassada",IF(AND($I114&lt;&gt;"",TODAY()&gt;=$I114),"Atualização pendente","Em aberto")))))</f>
        <v/>
      </c>
      <c r="Q114" s="5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7" t="n"/>
      <c r="J115" s="7" t="n"/>
      <c r="K115" s="5" t="n"/>
      <c r="L115" s="9" t="n"/>
      <c r="M115" s="6" t="n"/>
      <c r="N115" s="7" t="n"/>
      <c r="O115" s="10">
        <f>IF(OR($A115="",$E115="",$N115=""),"",IF(OR($M115="Entregue",$M115="Substituída"),$N115-$E115,""))</f>
        <v/>
      </c>
      <c r="P115" s="11">
        <f>IF($A115="","",IF(AND($M115&lt;&gt;"",$M115&lt;&gt;"Aberta"),"Fechada",IF($G115="","Enviar o aviso prévio",IF(AND($J115&lt;&gt;"",TODAY()&gt;$J115),"Data-limite de espera ultrapassada",IF(AND($I115&lt;&gt;"",TODAY()&gt;=$I115),"Atualização pendente","Em aberto")))))</f>
        <v/>
      </c>
      <c r="Q115" s="5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7" t="n"/>
      <c r="J116" s="7" t="n"/>
      <c r="K116" s="5" t="n"/>
      <c r="L116" s="9" t="n"/>
      <c r="M116" s="6" t="n"/>
      <c r="N116" s="7" t="n"/>
      <c r="O116" s="10">
        <f>IF(OR($A116="",$E116="",$N116=""),"",IF(OR($M116="Entregue",$M116="Substituída"),$N116-$E116,""))</f>
        <v/>
      </c>
      <c r="P116" s="11">
        <f>IF($A116="","",IF(AND($M116&lt;&gt;"",$M116&lt;&gt;"Aberta"),"Fechada",IF($G116="","Enviar o aviso prévio",IF(AND($J116&lt;&gt;"",TODAY()&gt;$J116),"Data-limite de espera ultrapassada",IF(AND($I116&lt;&gt;"",TODAY()&gt;=$I116),"Atualização pendente","Em aberto")))))</f>
        <v/>
      </c>
      <c r="Q116" s="5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7" t="n"/>
      <c r="J117" s="7" t="n"/>
      <c r="K117" s="5" t="n"/>
      <c r="L117" s="9" t="n"/>
      <c r="M117" s="6" t="n"/>
      <c r="N117" s="7" t="n"/>
      <c r="O117" s="10">
        <f>IF(OR($A117="",$E117="",$N117=""),"",IF(OR($M117="Entregue",$M117="Substituída"),$N117-$E117,""))</f>
        <v/>
      </c>
      <c r="P117" s="11">
        <f>IF($A117="","",IF(AND($M117&lt;&gt;"",$M117&lt;&gt;"Aberta"),"Fechada",IF($G117="","Enviar o aviso prévio",IF(AND($J117&lt;&gt;"",TODAY()&gt;$J117),"Data-limite de espera ultrapassada",IF(AND($I117&lt;&gt;"",TODAY()&gt;=$I117),"Atualização pendente","Em aberto")))))</f>
        <v/>
      </c>
      <c r="Q117" s="5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7" t="n"/>
      <c r="J118" s="7" t="n"/>
      <c r="K118" s="5" t="n"/>
      <c r="L118" s="9" t="n"/>
      <c r="M118" s="6" t="n"/>
      <c r="N118" s="7" t="n"/>
      <c r="O118" s="10">
        <f>IF(OR($A118="",$E118="",$N118=""),"",IF(OR($M118="Entregue",$M118="Substituída"),$N118-$E118,""))</f>
        <v/>
      </c>
      <c r="P118" s="11">
        <f>IF($A118="","",IF(AND($M118&lt;&gt;"",$M118&lt;&gt;"Aberta"),"Fechada",IF($G118="","Enviar o aviso prévio",IF(AND($J118&lt;&gt;"",TODAY()&gt;$J118),"Data-limite de espera ultrapassada",IF(AND($I118&lt;&gt;"",TODAY()&gt;=$I118),"Atualização pendente","Em aberto")))))</f>
        <v/>
      </c>
      <c r="Q118" s="5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7" t="n"/>
      <c r="J119" s="7" t="n"/>
      <c r="K119" s="5" t="n"/>
      <c r="L119" s="9" t="n"/>
      <c r="M119" s="6" t="n"/>
      <c r="N119" s="7" t="n"/>
      <c r="O119" s="10">
        <f>IF(OR($A119="",$E119="",$N119=""),"",IF(OR($M119="Entregue",$M119="Substituída"),$N119-$E119,""))</f>
        <v/>
      </c>
      <c r="P119" s="11">
        <f>IF($A119="","",IF(AND($M119&lt;&gt;"",$M119&lt;&gt;"Aberta"),"Fechada",IF($G119="","Enviar o aviso prévio",IF(AND($J119&lt;&gt;"",TODAY()&gt;$J119),"Data-limite de espera ultrapassada",IF(AND($I119&lt;&gt;"",TODAY()&gt;=$I119),"Atualização pendente","Em aberto")))))</f>
        <v/>
      </c>
      <c r="Q119" s="5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7" t="n"/>
      <c r="J120" s="7" t="n"/>
      <c r="K120" s="5" t="n"/>
      <c r="L120" s="9" t="n"/>
      <c r="M120" s="6" t="n"/>
      <c r="N120" s="7" t="n"/>
      <c r="O120" s="10">
        <f>IF(OR($A120="",$E120="",$N120=""),"",IF(OR($M120="Entregue",$M120="Substituída"),$N120-$E120,""))</f>
        <v/>
      </c>
      <c r="P120" s="11">
        <f>IF($A120="","",IF(AND($M120&lt;&gt;"",$M120&lt;&gt;"Aberta"),"Fechada",IF($G120="","Enviar o aviso prévio",IF(AND($J120&lt;&gt;"",TODAY()&gt;$J120),"Data-limite de espera ultrapassada",IF(AND($I120&lt;&gt;"",TODAY()&gt;=$I120),"Atualização pendente","Em aberto")))))</f>
        <v/>
      </c>
      <c r="Q120" s="5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7" t="n"/>
      <c r="J121" s="7" t="n"/>
      <c r="K121" s="5" t="n"/>
      <c r="L121" s="9" t="n"/>
      <c r="M121" s="6" t="n"/>
      <c r="N121" s="7" t="n"/>
      <c r="O121" s="10">
        <f>IF(OR($A121="",$E121="",$N121=""),"",IF(OR($M121="Entregue",$M121="Substituída"),$N121-$E121,""))</f>
        <v/>
      </c>
      <c r="P121" s="11">
        <f>IF($A121="","",IF(AND($M121&lt;&gt;"",$M121&lt;&gt;"Aberta"),"Fechada",IF($G121="","Enviar o aviso prévio",IF(AND($J121&lt;&gt;"",TODAY()&gt;$J121),"Data-limite de espera ultrapassada",IF(AND($I121&lt;&gt;"",TODAY()&gt;=$I121),"Atualização pendente","Em aberto")))))</f>
        <v/>
      </c>
      <c r="Q121" s="5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7" t="n"/>
      <c r="J122" s="7" t="n"/>
      <c r="K122" s="5" t="n"/>
      <c r="L122" s="9" t="n"/>
      <c r="M122" s="6" t="n"/>
      <c r="N122" s="7" t="n"/>
      <c r="O122" s="10">
        <f>IF(OR($A122="",$E122="",$N122=""),"",IF(OR($M122="Entregue",$M122="Substituída"),$N122-$E122,""))</f>
        <v/>
      </c>
      <c r="P122" s="11">
        <f>IF($A122="","",IF(AND($M122&lt;&gt;"",$M122&lt;&gt;"Aberta"),"Fechada",IF($G122="","Enviar o aviso prévio",IF(AND($J122&lt;&gt;"",TODAY()&gt;$J122),"Data-limite de espera ultrapassada",IF(AND($I122&lt;&gt;"",TODAY()&gt;=$I122),"Atualização pendente","Em aberto")))))</f>
        <v/>
      </c>
      <c r="Q122" s="5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7" t="n"/>
      <c r="J123" s="7" t="n"/>
      <c r="K123" s="5" t="n"/>
      <c r="L123" s="9" t="n"/>
      <c r="M123" s="6" t="n"/>
      <c r="N123" s="7" t="n"/>
      <c r="O123" s="10">
        <f>IF(OR($A123="",$E123="",$N123=""),"",IF(OR($M123="Entregue",$M123="Substituída"),$N123-$E123,""))</f>
        <v/>
      </c>
      <c r="P123" s="11">
        <f>IF($A123="","",IF(AND($M123&lt;&gt;"",$M123&lt;&gt;"Aberta"),"Fechada",IF($G123="","Enviar o aviso prévio",IF(AND($J123&lt;&gt;"",TODAY()&gt;$J123),"Data-limite de espera ultrapassada",IF(AND($I123&lt;&gt;"",TODAY()&gt;=$I123),"Atualização pendente","Em aberto")))))</f>
        <v/>
      </c>
      <c r="Q123" s="5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7" t="n"/>
      <c r="J124" s="7" t="n"/>
      <c r="K124" s="5" t="n"/>
      <c r="L124" s="9" t="n"/>
      <c r="M124" s="6" t="n"/>
      <c r="N124" s="7" t="n"/>
      <c r="O124" s="10">
        <f>IF(OR($A124="",$E124="",$N124=""),"",IF(OR($M124="Entregue",$M124="Substituída"),$N124-$E124,""))</f>
        <v/>
      </c>
      <c r="P124" s="11">
        <f>IF($A124="","",IF(AND($M124&lt;&gt;"",$M124&lt;&gt;"Aberta"),"Fechada",IF($G124="","Enviar o aviso prévio",IF(AND($J124&lt;&gt;"",TODAY()&gt;$J124),"Data-limite de espera ultrapassada",IF(AND($I124&lt;&gt;"",TODAY()&gt;=$I124),"Atualização pendente","Em aberto")))))</f>
        <v/>
      </c>
      <c r="Q124" s="5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7" t="n"/>
      <c r="J125" s="7" t="n"/>
      <c r="K125" s="5" t="n"/>
      <c r="L125" s="9" t="n"/>
      <c r="M125" s="6" t="n"/>
      <c r="N125" s="7" t="n"/>
      <c r="O125" s="10">
        <f>IF(OR($A125="",$E125="",$N125=""),"",IF(OR($M125="Entregue",$M125="Substituída"),$N125-$E125,""))</f>
        <v/>
      </c>
      <c r="P125" s="11">
        <f>IF($A125="","",IF(AND($M125&lt;&gt;"",$M125&lt;&gt;"Aberta"),"Fechada",IF($G125="","Enviar o aviso prévio",IF(AND($J125&lt;&gt;"",TODAY()&gt;$J125),"Data-limite de espera ultrapassada",IF(AND($I125&lt;&gt;"",TODAY()&gt;=$I125),"Atualização pendente","Em aberto")))))</f>
        <v/>
      </c>
      <c r="Q125" s="5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7" t="n"/>
      <c r="J126" s="7" t="n"/>
      <c r="K126" s="5" t="n"/>
      <c r="L126" s="9" t="n"/>
      <c r="M126" s="6" t="n"/>
      <c r="N126" s="7" t="n"/>
      <c r="O126" s="10">
        <f>IF(OR($A126="",$E126="",$N126=""),"",IF(OR($M126="Entregue",$M126="Substituída"),$N126-$E126,""))</f>
        <v/>
      </c>
      <c r="P126" s="11">
        <f>IF($A126="","",IF(AND($M126&lt;&gt;"",$M126&lt;&gt;"Aberta"),"Fechada",IF($G126="","Enviar o aviso prévio",IF(AND($J126&lt;&gt;"",TODAY()&gt;$J126),"Data-limite de espera ultrapassada",IF(AND($I126&lt;&gt;"",TODAY()&gt;=$I126),"Atualização pendente","Em aberto")))))</f>
        <v/>
      </c>
      <c r="Q126" s="5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7" t="n"/>
      <c r="J127" s="7" t="n"/>
      <c r="K127" s="5" t="n"/>
      <c r="L127" s="9" t="n"/>
      <c r="M127" s="6" t="n"/>
      <c r="N127" s="7" t="n"/>
      <c r="O127" s="10">
        <f>IF(OR($A127="",$E127="",$N127=""),"",IF(OR($M127="Entregue",$M127="Substituída"),$N127-$E127,""))</f>
        <v/>
      </c>
      <c r="P127" s="11">
        <f>IF($A127="","",IF(AND($M127&lt;&gt;"",$M127&lt;&gt;"Aberta"),"Fechada",IF($G127="","Enviar o aviso prévio",IF(AND($J127&lt;&gt;"",TODAY()&gt;$J127),"Data-limite de espera ultrapassada",IF(AND($I127&lt;&gt;"",TODAY()&gt;=$I127),"Atualização pendente","Em aberto")))))</f>
        <v/>
      </c>
      <c r="Q127" s="5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7" t="n"/>
      <c r="J128" s="7" t="n"/>
      <c r="K128" s="5" t="n"/>
      <c r="L128" s="9" t="n"/>
      <c r="M128" s="6" t="n"/>
      <c r="N128" s="7" t="n"/>
      <c r="O128" s="10">
        <f>IF(OR($A128="",$E128="",$N128=""),"",IF(OR($M128="Entregue",$M128="Substituída"),$N128-$E128,""))</f>
        <v/>
      </c>
      <c r="P128" s="11">
        <f>IF($A128="","",IF(AND($M128&lt;&gt;"",$M128&lt;&gt;"Aberta"),"Fechada",IF($G128="","Enviar o aviso prévio",IF(AND($J128&lt;&gt;"",TODAY()&gt;$J128),"Data-limite de espera ultrapassada",IF(AND($I128&lt;&gt;"",TODAY()&gt;=$I128),"Atualização pendente","Em aberto")))))</f>
        <v/>
      </c>
      <c r="Q128" s="5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7" t="n"/>
      <c r="J129" s="7" t="n"/>
      <c r="K129" s="5" t="n"/>
      <c r="L129" s="9" t="n"/>
      <c r="M129" s="6" t="n"/>
      <c r="N129" s="7" t="n"/>
      <c r="O129" s="10">
        <f>IF(OR($A129="",$E129="",$N129=""),"",IF(OR($M129="Entregue",$M129="Substituída"),$N129-$E129,""))</f>
        <v/>
      </c>
      <c r="P129" s="11">
        <f>IF($A129="","",IF(AND($M129&lt;&gt;"",$M129&lt;&gt;"Aberta"),"Fechada",IF($G129="","Enviar o aviso prévio",IF(AND($J129&lt;&gt;"",TODAY()&gt;$J129),"Data-limite de espera ultrapassada",IF(AND($I129&lt;&gt;"",TODAY()&gt;=$I129),"Atualização pendente","Em aberto")))))</f>
        <v/>
      </c>
      <c r="Q129" s="5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7" t="n"/>
      <c r="J130" s="7" t="n"/>
      <c r="K130" s="5" t="n"/>
      <c r="L130" s="9" t="n"/>
      <c r="M130" s="6" t="n"/>
      <c r="N130" s="7" t="n"/>
      <c r="O130" s="10">
        <f>IF(OR($A130="",$E130="",$N130=""),"",IF(OR($M130="Entregue",$M130="Substituída"),$N130-$E130,""))</f>
        <v/>
      </c>
      <c r="P130" s="11">
        <f>IF($A130="","",IF(AND($M130&lt;&gt;"",$M130&lt;&gt;"Aberta"),"Fechada",IF($G130="","Enviar o aviso prévio",IF(AND($J130&lt;&gt;"",TODAY()&gt;$J130),"Data-limite de espera ultrapassada",IF(AND($I130&lt;&gt;"",TODAY()&gt;=$I130),"Atualização pendente","Em aberto")))))</f>
        <v/>
      </c>
      <c r="Q130" s="5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7" t="n"/>
      <c r="J131" s="7" t="n"/>
      <c r="K131" s="5" t="n"/>
      <c r="L131" s="9" t="n"/>
      <c r="M131" s="6" t="n"/>
      <c r="N131" s="7" t="n"/>
      <c r="O131" s="10">
        <f>IF(OR($A131="",$E131="",$N131=""),"",IF(OR($M131="Entregue",$M131="Substituída"),$N131-$E131,""))</f>
        <v/>
      </c>
      <c r="P131" s="11">
        <f>IF($A131="","",IF(AND($M131&lt;&gt;"",$M131&lt;&gt;"Aberta"),"Fechada",IF($G131="","Enviar o aviso prévio",IF(AND($J131&lt;&gt;"",TODAY()&gt;$J131),"Data-limite de espera ultrapassada",IF(AND($I131&lt;&gt;"",TODAY()&gt;=$I131),"Atualização pendente","Em aberto")))))</f>
        <v/>
      </c>
      <c r="Q131" s="5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7" t="n"/>
      <c r="J132" s="7" t="n"/>
      <c r="K132" s="5" t="n"/>
      <c r="L132" s="9" t="n"/>
      <c r="M132" s="6" t="n"/>
      <c r="N132" s="7" t="n"/>
      <c r="O132" s="10">
        <f>IF(OR($A132="",$E132="",$N132=""),"",IF(OR($M132="Entregue",$M132="Substituída"),$N132-$E132,""))</f>
        <v/>
      </c>
      <c r="P132" s="11">
        <f>IF($A132="","",IF(AND($M132&lt;&gt;"",$M132&lt;&gt;"Aberta"),"Fechada",IF($G132="","Enviar o aviso prévio",IF(AND($J132&lt;&gt;"",TODAY()&gt;$J132),"Data-limite de espera ultrapassada",IF(AND($I132&lt;&gt;"",TODAY()&gt;=$I132),"Atualização pendente","Em aberto")))))</f>
        <v/>
      </c>
      <c r="Q132" s="5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7" t="n"/>
      <c r="J133" s="7" t="n"/>
      <c r="K133" s="5" t="n"/>
      <c r="L133" s="9" t="n"/>
      <c r="M133" s="6" t="n"/>
      <c r="N133" s="7" t="n"/>
      <c r="O133" s="10">
        <f>IF(OR($A133="",$E133="",$N133=""),"",IF(OR($M133="Entregue",$M133="Substituída"),$N133-$E133,""))</f>
        <v/>
      </c>
      <c r="P133" s="11">
        <f>IF($A133="","",IF(AND($M133&lt;&gt;"",$M133&lt;&gt;"Aberta"),"Fechada",IF($G133="","Enviar o aviso prévio",IF(AND($J133&lt;&gt;"",TODAY()&gt;$J133),"Data-limite de espera ultrapassada",IF(AND($I133&lt;&gt;"",TODAY()&gt;=$I133),"Atualização pendente","Em aberto")))))</f>
        <v/>
      </c>
      <c r="Q133" s="5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7" t="n"/>
      <c r="J134" s="7" t="n"/>
      <c r="K134" s="5" t="n"/>
      <c r="L134" s="9" t="n"/>
      <c r="M134" s="6" t="n"/>
      <c r="N134" s="7" t="n"/>
      <c r="O134" s="10">
        <f>IF(OR($A134="",$E134="",$N134=""),"",IF(OR($M134="Entregue",$M134="Substituída"),$N134-$E134,""))</f>
        <v/>
      </c>
      <c r="P134" s="11">
        <f>IF($A134="","",IF(AND($M134&lt;&gt;"",$M134&lt;&gt;"Aberta"),"Fechada",IF($G134="","Enviar o aviso prévio",IF(AND($J134&lt;&gt;"",TODAY()&gt;$J134),"Data-limite de espera ultrapassada",IF(AND($I134&lt;&gt;"",TODAY()&gt;=$I134),"Atualização pendente","Em aberto")))))</f>
        <v/>
      </c>
      <c r="Q134" s="5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7" t="n"/>
      <c r="J135" s="7" t="n"/>
      <c r="K135" s="5" t="n"/>
      <c r="L135" s="9" t="n"/>
      <c r="M135" s="6" t="n"/>
      <c r="N135" s="7" t="n"/>
      <c r="O135" s="10">
        <f>IF(OR($A135="",$E135="",$N135=""),"",IF(OR($M135="Entregue",$M135="Substituída"),$N135-$E135,""))</f>
        <v/>
      </c>
      <c r="P135" s="11">
        <f>IF($A135="","",IF(AND($M135&lt;&gt;"",$M135&lt;&gt;"Aberta"),"Fechada",IF($G135="","Enviar o aviso prévio",IF(AND($J135&lt;&gt;"",TODAY()&gt;$J135),"Data-limite de espera ultrapassada",IF(AND($I135&lt;&gt;"",TODAY()&gt;=$I135),"Atualização pendente","Em aberto")))))</f>
        <v/>
      </c>
      <c r="Q135" s="5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7" t="n"/>
      <c r="J136" s="7" t="n"/>
      <c r="K136" s="5" t="n"/>
      <c r="L136" s="9" t="n"/>
      <c r="M136" s="6" t="n"/>
      <c r="N136" s="7" t="n"/>
      <c r="O136" s="10">
        <f>IF(OR($A136="",$E136="",$N136=""),"",IF(OR($M136="Entregue",$M136="Substituída"),$N136-$E136,""))</f>
        <v/>
      </c>
      <c r="P136" s="11">
        <f>IF($A136="","",IF(AND($M136&lt;&gt;"",$M136&lt;&gt;"Aberta"),"Fechada",IF($G136="","Enviar o aviso prévio",IF(AND($J136&lt;&gt;"",TODAY()&gt;$J136),"Data-limite de espera ultrapassada",IF(AND($I136&lt;&gt;"",TODAY()&gt;=$I136),"Atualização pendente","Em aberto")))))</f>
        <v/>
      </c>
      <c r="Q136" s="5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7" t="n"/>
      <c r="J137" s="7" t="n"/>
      <c r="K137" s="5" t="n"/>
      <c r="L137" s="9" t="n"/>
      <c r="M137" s="6" t="n"/>
      <c r="N137" s="7" t="n"/>
      <c r="O137" s="10">
        <f>IF(OR($A137="",$E137="",$N137=""),"",IF(OR($M137="Entregue",$M137="Substituída"),$N137-$E137,""))</f>
        <v/>
      </c>
      <c r="P137" s="11">
        <f>IF($A137="","",IF(AND($M137&lt;&gt;"",$M137&lt;&gt;"Aberta"),"Fechada",IF($G137="","Enviar o aviso prévio",IF(AND($J137&lt;&gt;"",TODAY()&gt;$J137),"Data-limite de espera ultrapassada",IF(AND($I137&lt;&gt;"",TODAY()&gt;=$I137),"Atualização pendente","Em aberto")))))</f>
        <v/>
      </c>
      <c r="Q137" s="5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7" t="n"/>
      <c r="J138" s="7" t="n"/>
      <c r="K138" s="5" t="n"/>
      <c r="L138" s="9" t="n"/>
      <c r="M138" s="6" t="n"/>
      <c r="N138" s="7" t="n"/>
      <c r="O138" s="10">
        <f>IF(OR($A138="",$E138="",$N138=""),"",IF(OR($M138="Entregue",$M138="Substituída"),$N138-$E138,""))</f>
        <v/>
      </c>
      <c r="P138" s="11">
        <f>IF($A138="","",IF(AND($M138&lt;&gt;"",$M138&lt;&gt;"Aberta"),"Fechada",IF($G138="","Enviar o aviso prévio",IF(AND($J138&lt;&gt;"",TODAY()&gt;$J138),"Data-limite de espera ultrapassada",IF(AND($I138&lt;&gt;"",TODAY()&gt;=$I138),"Atualização pendente","Em aberto")))))</f>
        <v/>
      </c>
      <c r="Q138" s="5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7" t="n"/>
      <c r="J139" s="7" t="n"/>
      <c r="K139" s="5" t="n"/>
      <c r="L139" s="9" t="n"/>
      <c r="M139" s="6" t="n"/>
      <c r="N139" s="7" t="n"/>
      <c r="O139" s="10">
        <f>IF(OR($A139="",$E139="",$N139=""),"",IF(OR($M139="Entregue",$M139="Substituída"),$N139-$E139,""))</f>
        <v/>
      </c>
      <c r="P139" s="11">
        <f>IF($A139="","",IF(AND($M139&lt;&gt;"",$M139&lt;&gt;"Aberta"),"Fechada",IF($G139="","Enviar o aviso prévio",IF(AND($J139&lt;&gt;"",TODAY()&gt;$J139),"Data-limite de espera ultrapassada",IF(AND($I139&lt;&gt;"",TODAY()&gt;=$I139),"Atualização pendente","Em aberto")))))</f>
        <v/>
      </c>
      <c r="Q139" s="5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7" t="n"/>
      <c r="J140" s="7" t="n"/>
      <c r="K140" s="5" t="n"/>
      <c r="L140" s="9" t="n"/>
      <c r="M140" s="6" t="n"/>
      <c r="N140" s="7" t="n"/>
      <c r="O140" s="10">
        <f>IF(OR($A140="",$E140="",$N140=""),"",IF(OR($M140="Entregue",$M140="Substituída"),$N140-$E140,""))</f>
        <v/>
      </c>
      <c r="P140" s="11">
        <f>IF($A140="","",IF(AND($M140&lt;&gt;"",$M140&lt;&gt;"Aberta"),"Fechada",IF($G140="","Enviar o aviso prévio",IF(AND($J140&lt;&gt;"",TODAY()&gt;$J140),"Data-limite de espera ultrapassada",IF(AND($I140&lt;&gt;"",TODAY()&gt;=$I140),"Atualização pendente","Em aberto")))))</f>
        <v/>
      </c>
      <c r="Q140" s="5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7" t="n"/>
      <c r="J141" s="7" t="n"/>
      <c r="K141" s="5" t="n"/>
      <c r="L141" s="9" t="n"/>
      <c r="M141" s="6" t="n"/>
      <c r="N141" s="7" t="n"/>
      <c r="O141" s="10">
        <f>IF(OR($A141="",$E141="",$N141=""),"",IF(OR($M141="Entregue",$M141="Substituída"),$N141-$E141,""))</f>
        <v/>
      </c>
      <c r="P141" s="11">
        <f>IF($A141="","",IF(AND($M141&lt;&gt;"",$M141&lt;&gt;"Aberta"),"Fechada",IF($G141="","Enviar o aviso prévio",IF(AND($J141&lt;&gt;"",TODAY()&gt;$J141),"Data-limite de espera ultrapassada",IF(AND($I141&lt;&gt;"",TODAY()&gt;=$I141),"Atualização pendente","Em aberto")))))</f>
        <v/>
      </c>
      <c r="Q141" s="5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7" t="n"/>
      <c r="J142" s="7" t="n"/>
      <c r="K142" s="5" t="n"/>
      <c r="L142" s="9" t="n"/>
      <c r="M142" s="6" t="n"/>
      <c r="N142" s="7" t="n"/>
      <c r="O142" s="10">
        <f>IF(OR($A142="",$E142="",$N142=""),"",IF(OR($M142="Entregue",$M142="Substituída"),$N142-$E142,""))</f>
        <v/>
      </c>
      <c r="P142" s="11">
        <f>IF($A142="","",IF(AND($M142&lt;&gt;"",$M142&lt;&gt;"Aberta"),"Fechada",IF($G142="","Enviar o aviso prévio",IF(AND($J142&lt;&gt;"",TODAY()&gt;$J142),"Data-limite de espera ultrapassada",IF(AND($I142&lt;&gt;"",TODAY()&gt;=$I142),"Atualização pendente","Em aberto")))))</f>
        <v/>
      </c>
      <c r="Q142" s="5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7" t="n"/>
      <c r="J143" s="7" t="n"/>
      <c r="K143" s="5" t="n"/>
      <c r="L143" s="9" t="n"/>
      <c r="M143" s="6" t="n"/>
      <c r="N143" s="7" t="n"/>
      <c r="O143" s="10">
        <f>IF(OR($A143="",$E143="",$N143=""),"",IF(OR($M143="Entregue",$M143="Substituída"),$N143-$E143,""))</f>
        <v/>
      </c>
      <c r="P143" s="11">
        <f>IF($A143="","",IF(AND($M143&lt;&gt;"",$M143&lt;&gt;"Aberta"),"Fechada",IF($G143="","Enviar o aviso prévio",IF(AND($J143&lt;&gt;"",TODAY()&gt;$J143),"Data-limite de espera ultrapassada",IF(AND($I143&lt;&gt;"",TODAY()&gt;=$I143),"Atualização pendente","Em aberto")))))</f>
        <v/>
      </c>
      <c r="Q143" s="5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7" t="n"/>
      <c r="J144" s="7" t="n"/>
      <c r="K144" s="5" t="n"/>
      <c r="L144" s="9" t="n"/>
      <c r="M144" s="6" t="n"/>
      <c r="N144" s="7" t="n"/>
      <c r="O144" s="10">
        <f>IF(OR($A144="",$E144="",$N144=""),"",IF(OR($M144="Entregue",$M144="Substituída"),$N144-$E144,""))</f>
        <v/>
      </c>
      <c r="P144" s="11">
        <f>IF($A144="","",IF(AND($M144&lt;&gt;"",$M144&lt;&gt;"Aberta"),"Fechada",IF($G144="","Enviar o aviso prévio",IF(AND($J144&lt;&gt;"",TODAY()&gt;$J144),"Data-limite de espera ultrapassada",IF(AND($I144&lt;&gt;"",TODAY()&gt;=$I144),"Atualização pendente","Em aberto")))))</f>
        <v/>
      </c>
      <c r="Q144" s="5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7" t="n"/>
      <c r="J145" s="7" t="n"/>
      <c r="K145" s="5" t="n"/>
      <c r="L145" s="9" t="n"/>
      <c r="M145" s="6" t="n"/>
      <c r="N145" s="7" t="n"/>
      <c r="O145" s="10">
        <f>IF(OR($A145="",$E145="",$N145=""),"",IF(OR($M145="Entregue",$M145="Substituída"),$N145-$E145,""))</f>
        <v/>
      </c>
      <c r="P145" s="11">
        <f>IF($A145="","",IF(AND($M145&lt;&gt;"",$M145&lt;&gt;"Aberta"),"Fechada",IF($G145="","Enviar o aviso prévio",IF(AND($J145&lt;&gt;"",TODAY()&gt;$J145),"Data-limite de espera ultrapassada",IF(AND($I145&lt;&gt;"",TODAY()&gt;=$I145),"Atualização pendente","Em aberto")))))</f>
        <v/>
      </c>
      <c r="Q145" s="5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7" t="n"/>
      <c r="J146" s="7" t="n"/>
      <c r="K146" s="5" t="n"/>
      <c r="L146" s="9" t="n"/>
      <c r="M146" s="6" t="n"/>
      <c r="N146" s="7" t="n"/>
      <c r="O146" s="10">
        <f>IF(OR($A146="",$E146="",$N146=""),"",IF(OR($M146="Entregue",$M146="Substituída"),$N146-$E146,""))</f>
        <v/>
      </c>
      <c r="P146" s="11">
        <f>IF($A146="","",IF(AND($M146&lt;&gt;"",$M146&lt;&gt;"Aberta"),"Fechada",IF($G146="","Enviar o aviso prévio",IF(AND($J146&lt;&gt;"",TODAY()&gt;$J146),"Data-limite de espera ultrapassada",IF(AND($I146&lt;&gt;"",TODAY()&gt;=$I146),"Atualização pendente","Em aberto")))))</f>
        <v/>
      </c>
      <c r="Q146" s="5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7" t="n"/>
      <c r="J147" s="7" t="n"/>
      <c r="K147" s="5" t="n"/>
      <c r="L147" s="9" t="n"/>
      <c r="M147" s="6" t="n"/>
      <c r="N147" s="7" t="n"/>
      <c r="O147" s="10">
        <f>IF(OR($A147="",$E147="",$N147=""),"",IF(OR($M147="Entregue",$M147="Substituída"),$N147-$E147,""))</f>
        <v/>
      </c>
      <c r="P147" s="11">
        <f>IF($A147="","",IF(AND($M147&lt;&gt;"",$M147&lt;&gt;"Aberta"),"Fechada",IF($G147="","Enviar o aviso prévio",IF(AND($J147&lt;&gt;"",TODAY()&gt;$J147),"Data-limite de espera ultrapassada",IF(AND($I147&lt;&gt;"",TODAY()&gt;=$I147),"Atualização pendente","Em aberto")))))</f>
        <v/>
      </c>
      <c r="Q147" s="5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7" t="n"/>
      <c r="J148" s="7" t="n"/>
      <c r="K148" s="5" t="n"/>
      <c r="L148" s="9" t="n"/>
      <c r="M148" s="6" t="n"/>
      <c r="N148" s="7" t="n"/>
      <c r="O148" s="10">
        <f>IF(OR($A148="",$E148="",$N148=""),"",IF(OR($M148="Entregue",$M148="Substituída"),$N148-$E148,""))</f>
        <v/>
      </c>
      <c r="P148" s="11">
        <f>IF($A148="","",IF(AND($M148&lt;&gt;"",$M148&lt;&gt;"Aberta"),"Fechada",IF($G148="","Enviar o aviso prévio",IF(AND($J148&lt;&gt;"",TODAY()&gt;$J148),"Data-limite de espera ultrapassada",IF(AND($I148&lt;&gt;"",TODAY()&gt;=$I148),"Atualização pendente","Em aberto")))))</f>
        <v/>
      </c>
      <c r="Q148" s="5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7" t="n"/>
      <c r="J149" s="7" t="n"/>
      <c r="K149" s="5" t="n"/>
      <c r="L149" s="9" t="n"/>
      <c r="M149" s="6" t="n"/>
      <c r="N149" s="7" t="n"/>
      <c r="O149" s="10">
        <f>IF(OR($A149="",$E149="",$N149=""),"",IF(OR($M149="Entregue",$M149="Substituída"),$N149-$E149,""))</f>
        <v/>
      </c>
      <c r="P149" s="11">
        <f>IF($A149="","",IF(AND($M149&lt;&gt;"",$M149&lt;&gt;"Aberta"),"Fechada",IF($G149="","Enviar o aviso prévio",IF(AND($J149&lt;&gt;"",TODAY()&gt;$J149),"Data-limite de espera ultrapassada",IF(AND($I149&lt;&gt;"",TODAY()&gt;=$I149),"Atualização pendente","Em aberto")))))</f>
        <v/>
      </c>
      <c r="Q149" s="5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7" t="n"/>
      <c r="J150" s="7" t="n"/>
      <c r="K150" s="5" t="n"/>
      <c r="L150" s="9" t="n"/>
      <c r="M150" s="6" t="n"/>
      <c r="N150" s="7" t="n"/>
      <c r="O150" s="10">
        <f>IF(OR($A150="",$E150="",$N150=""),"",IF(OR($M150="Entregue",$M150="Substituída"),$N150-$E150,""))</f>
        <v/>
      </c>
      <c r="P150" s="11">
        <f>IF($A150="","",IF(AND($M150&lt;&gt;"",$M150&lt;&gt;"Aberta"),"Fechada",IF($G150="","Enviar o aviso prévio",IF(AND($J150&lt;&gt;"",TODAY()&gt;$J150),"Data-limite de espera ultrapassada",IF(AND($I150&lt;&gt;"",TODAY()&gt;=$I150),"Atualização pendente","Em aberto")))))</f>
        <v/>
      </c>
      <c r="Q150" s="5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7" t="n"/>
      <c r="J151" s="7" t="n"/>
      <c r="K151" s="5" t="n"/>
      <c r="L151" s="9" t="n"/>
      <c r="M151" s="6" t="n"/>
      <c r="N151" s="7" t="n"/>
      <c r="O151" s="10">
        <f>IF(OR($A151="",$E151="",$N151=""),"",IF(OR($M151="Entregue",$M151="Substituída"),$N151-$E151,""))</f>
        <v/>
      </c>
      <c r="P151" s="11">
        <f>IF($A151="","",IF(AND($M151&lt;&gt;"",$M151&lt;&gt;"Aberta"),"Fechada",IF($G151="","Enviar o aviso prévio",IF(AND($J151&lt;&gt;"",TODAY()&gt;$J151),"Data-limite de espera ultrapassada",IF(AND($I151&lt;&gt;"",TODAY()&gt;=$I151),"Atualização pendente","Em aberto")))))</f>
        <v/>
      </c>
      <c r="Q151" s="5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7" t="n"/>
      <c r="J152" s="7" t="n"/>
      <c r="K152" s="5" t="n"/>
      <c r="L152" s="9" t="n"/>
      <c r="M152" s="6" t="n"/>
      <c r="N152" s="7" t="n"/>
      <c r="O152" s="10">
        <f>IF(OR($A152="",$E152="",$N152=""),"",IF(OR($M152="Entregue",$M152="Substituída"),$N152-$E152,""))</f>
        <v/>
      </c>
      <c r="P152" s="11">
        <f>IF($A152="","",IF(AND($M152&lt;&gt;"",$M152&lt;&gt;"Aberta"),"Fechada",IF($G152="","Enviar o aviso prévio",IF(AND($J152&lt;&gt;"",TODAY()&gt;$J152),"Data-limite de espera ultrapassada",IF(AND($I152&lt;&gt;"",TODAY()&gt;=$I152),"Atualização pendente","Em aberto")))))</f>
        <v/>
      </c>
      <c r="Q152" s="5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7" t="n"/>
      <c r="J153" s="7" t="n"/>
      <c r="K153" s="5" t="n"/>
      <c r="L153" s="9" t="n"/>
      <c r="M153" s="6" t="n"/>
      <c r="N153" s="7" t="n"/>
      <c r="O153" s="10">
        <f>IF(OR($A153="",$E153="",$N153=""),"",IF(OR($M153="Entregue",$M153="Substituída"),$N153-$E153,""))</f>
        <v/>
      </c>
      <c r="P153" s="11">
        <f>IF($A153="","",IF(AND($M153&lt;&gt;"",$M153&lt;&gt;"Aberta"),"Fechada",IF($G153="","Enviar o aviso prévio",IF(AND($J153&lt;&gt;"",TODAY()&gt;$J153),"Data-limite de espera ultrapassada",IF(AND($I153&lt;&gt;"",TODAY()&gt;=$I153),"Atualização pendente","Em aberto")))))</f>
        <v/>
      </c>
      <c r="Q153" s="5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7" t="n"/>
      <c r="J154" s="7" t="n"/>
      <c r="K154" s="5" t="n"/>
      <c r="L154" s="9" t="n"/>
      <c r="M154" s="6" t="n"/>
      <c r="N154" s="7" t="n"/>
      <c r="O154" s="10">
        <f>IF(OR($A154="",$E154="",$N154=""),"",IF(OR($M154="Entregue",$M154="Substituída"),$N154-$E154,""))</f>
        <v/>
      </c>
      <c r="P154" s="11">
        <f>IF($A154="","",IF(AND($M154&lt;&gt;"",$M154&lt;&gt;"Aberta"),"Fechada",IF($G154="","Enviar o aviso prévio",IF(AND($J154&lt;&gt;"",TODAY()&gt;$J154),"Data-limite de espera ultrapassada",IF(AND($I154&lt;&gt;"",TODAY()&gt;=$I154),"Atualização pendente","Em aberto")))))</f>
        <v/>
      </c>
      <c r="Q154" s="5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7" t="n"/>
      <c r="J155" s="7" t="n"/>
      <c r="K155" s="5" t="n"/>
      <c r="L155" s="9" t="n"/>
      <c r="M155" s="6" t="n"/>
      <c r="N155" s="7" t="n"/>
      <c r="O155" s="10">
        <f>IF(OR($A155="",$E155="",$N155=""),"",IF(OR($M155="Entregue",$M155="Substituída"),$N155-$E155,""))</f>
        <v/>
      </c>
      <c r="P155" s="11">
        <f>IF($A155="","",IF(AND($M155&lt;&gt;"",$M155&lt;&gt;"Aberta"),"Fechada",IF($G155="","Enviar o aviso prévio",IF(AND($J155&lt;&gt;"",TODAY()&gt;$J155),"Data-limite de espera ultrapassada",IF(AND($I155&lt;&gt;"",TODAY()&gt;=$I155),"Atualização pendente","Em aberto")))))</f>
        <v/>
      </c>
      <c r="Q155" s="5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7" t="n"/>
      <c r="J156" s="7" t="n"/>
      <c r="K156" s="5" t="n"/>
      <c r="L156" s="9" t="n"/>
      <c r="M156" s="6" t="n"/>
      <c r="N156" s="7" t="n"/>
      <c r="O156" s="10">
        <f>IF(OR($A156="",$E156="",$N156=""),"",IF(OR($M156="Entregue",$M156="Substituída"),$N156-$E156,""))</f>
        <v/>
      </c>
      <c r="P156" s="11">
        <f>IF($A156="","",IF(AND($M156&lt;&gt;"",$M156&lt;&gt;"Aberta"),"Fechada",IF($G156="","Enviar o aviso prévio",IF(AND($J156&lt;&gt;"",TODAY()&gt;$J156),"Data-limite de espera ultrapassada",IF(AND($I156&lt;&gt;"",TODAY()&gt;=$I156),"Atualização pendente","Em aberto")))))</f>
        <v/>
      </c>
      <c r="Q156" s="5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7" t="n"/>
      <c r="J157" s="7" t="n"/>
      <c r="K157" s="5" t="n"/>
      <c r="L157" s="9" t="n"/>
      <c r="M157" s="6" t="n"/>
      <c r="N157" s="7" t="n"/>
      <c r="O157" s="10">
        <f>IF(OR($A157="",$E157="",$N157=""),"",IF(OR($M157="Entregue",$M157="Substituída"),$N157-$E157,""))</f>
        <v/>
      </c>
      <c r="P157" s="11">
        <f>IF($A157="","",IF(AND($M157&lt;&gt;"",$M157&lt;&gt;"Aberta"),"Fechada",IF($G157="","Enviar o aviso prévio",IF(AND($J157&lt;&gt;"",TODAY()&gt;$J157),"Data-limite de espera ultrapassada",IF(AND($I157&lt;&gt;"",TODAY()&gt;=$I157),"Atualização pendente","Em aberto")))))</f>
        <v/>
      </c>
      <c r="Q157" s="5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7" t="n"/>
      <c r="J158" s="7" t="n"/>
      <c r="K158" s="5" t="n"/>
      <c r="L158" s="9" t="n"/>
      <c r="M158" s="6" t="n"/>
      <c r="N158" s="7" t="n"/>
      <c r="O158" s="10">
        <f>IF(OR($A158="",$E158="",$N158=""),"",IF(OR($M158="Entregue",$M158="Substituída"),$N158-$E158,""))</f>
        <v/>
      </c>
      <c r="P158" s="11">
        <f>IF($A158="","",IF(AND($M158&lt;&gt;"",$M158&lt;&gt;"Aberta"),"Fechada",IF($G158="","Enviar o aviso prévio",IF(AND($J158&lt;&gt;"",TODAY()&gt;$J158),"Data-limite de espera ultrapassada",IF(AND($I158&lt;&gt;"",TODAY()&gt;=$I158),"Atualização pendente","Em aberto")))))</f>
        <v/>
      </c>
      <c r="Q158" s="5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7" t="n"/>
      <c r="J159" s="7" t="n"/>
      <c r="K159" s="5" t="n"/>
      <c r="L159" s="9" t="n"/>
      <c r="M159" s="6" t="n"/>
      <c r="N159" s="7" t="n"/>
      <c r="O159" s="10">
        <f>IF(OR($A159="",$E159="",$N159=""),"",IF(OR($M159="Entregue",$M159="Substituída"),$N159-$E159,""))</f>
        <v/>
      </c>
      <c r="P159" s="11">
        <f>IF($A159="","",IF(AND($M159&lt;&gt;"",$M159&lt;&gt;"Aberta"),"Fechada",IF($G159="","Enviar o aviso prévio",IF(AND($J159&lt;&gt;"",TODAY()&gt;$J159),"Data-limite de espera ultrapassada",IF(AND($I159&lt;&gt;"",TODAY()&gt;=$I159),"Atualização pendente","Em aberto")))))</f>
        <v/>
      </c>
      <c r="Q159" s="5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7" t="n"/>
      <c r="J160" s="7" t="n"/>
      <c r="K160" s="5" t="n"/>
      <c r="L160" s="9" t="n"/>
      <c r="M160" s="6" t="n"/>
      <c r="N160" s="7" t="n"/>
      <c r="O160" s="10">
        <f>IF(OR($A160="",$E160="",$N160=""),"",IF(OR($M160="Entregue",$M160="Substituída"),$N160-$E160,""))</f>
        <v/>
      </c>
      <c r="P160" s="11">
        <f>IF($A160="","",IF(AND($M160&lt;&gt;"",$M160&lt;&gt;"Aberta"),"Fechada",IF($G160="","Enviar o aviso prévio",IF(AND($J160&lt;&gt;"",TODAY()&gt;$J160),"Data-limite de espera ultrapassada",IF(AND($I160&lt;&gt;"",TODAY()&gt;=$I160),"Atualização pendente","Em aberto")))))</f>
        <v/>
      </c>
      <c r="Q160" s="5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7" t="n"/>
      <c r="J161" s="7" t="n"/>
      <c r="K161" s="5" t="n"/>
      <c r="L161" s="9" t="n"/>
      <c r="M161" s="6" t="n"/>
      <c r="N161" s="7" t="n"/>
      <c r="O161" s="10">
        <f>IF(OR($A161="",$E161="",$N161=""),"",IF(OR($M161="Entregue",$M161="Substituída"),$N161-$E161,""))</f>
        <v/>
      </c>
      <c r="P161" s="11">
        <f>IF($A161="","",IF(AND($M161&lt;&gt;"",$M161&lt;&gt;"Aberta"),"Fechada",IF($G161="","Enviar o aviso prévio",IF(AND($J161&lt;&gt;"",TODAY()&gt;$J161),"Data-limite de espera ultrapassada",IF(AND($I161&lt;&gt;"",TODAY()&gt;=$I161),"Atualização pendente","Em aberto")))))</f>
        <v/>
      </c>
      <c r="Q161" s="5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7" t="n"/>
      <c r="J162" s="7" t="n"/>
      <c r="K162" s="5" t="n"/>
      <c r="L162" s="9" t="n"/>
      <c r="M162" s="6" t="n"/>
      <c r="N162" s="7" t="n"/>
      <c r="O162" s="10">
        <f>IF(OR($A162="",$E162="",$N162=""),"",IF(OR($M162="Entregue",$M162="Substituída"),$N162-$E162,""))</f>
        <v/>
      </c>
      <c r="P162" s="11">
        <f>IF($A162="","",IF(AND($M162&lt;&gt;"",$M162&lt;&gt;"Aberta"),"Fechada",IF($G162="","Enviar o aviso prévio",IF(AND($J162&lt;&gt;"",TODAY()&gt;$J162),"Data-limite de espera ultrapassada",IF(AND($I162&lt;&gt;"",TODAY()&gt;=$I162),"Atualização pendente","Em aberto")))))</f>
        <v/>
      </c>
      <c r="Q162" s="5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7" t="n"/>
      <c r="J163" s="7" t="n"/>
      <c r="K163" s="5" t="n"/>
      <c r="L163" s="9" t="n"/>
      <c r="M163" s="6" t="n"/>
      <c r="N163" s="7" t="n"/>
      <c r="O163" s="10">
        <f>IF(OR($A163="",$E163="",$N163=""),"",IF(OR($M163="Entregue",$M163="Substituída"),$N163-$E163,""))</f>
        <v/>
      </c>
      <c r="P163" s="11">
        <f>IF($A163="","",IF(AND($M163&lt;&gt;"",$M163&lt;&gt;"Aberta"),"Fechada",IF($G163="","Enviar o aviso prévio",IF(AND($J163&lt;&gt;"",TODAY()&gt;$J163),"Data-limite de espera ultrapassada",IF(AND($I163&lt;&gt;"",TODAY()&gt;=$I163),"Atualização pendente","Em aberto")))))</f>
        <v/>
      </c>
      <c r="Q163" s="5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7" t="n"/>
      <c r="J164" s="7" t="n"/>
      <c r="K164" s="5" t="n"/>
      <c r="L164" s="9" t="n"/>
      <c r="M164" s="6" t="n"/>
      <c r="N164" s="7" t="n"/>
      <c r="O164" s="10">
        <f>IF(OR($A164="",$E164="",$N164=""),"",IF(OR($M164="Entregue",$M164="Substituída"),$N164-$E164,""))</f>
        <v/>
      </c>
      <c r="P164" s="11">
        <f>IF($A164="","",IF(AND($M164&lt;&gt;"",$M164&lt;&gt;"Aberta"),"Fechada",IF($G164="","Enviar o aviso prévio",IF(AND($J164&lt;&gt;"",TODAY()&gt;$J164),"Data-limite de espera ultrapassada",IF(AND($I164&lt;&gt;"",TODAY()&gt;=$I164),"Atualização pendente","Em aberto")))))</f>
        <v/>
      </c>
      <c r="Q164" s="5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7" t="n"/>
      <c r="J165" s="7" t="n"/>
      <c r="K165" s="5" t="n"/>
      <c r="L165" s="9" t="n"/>
      <c r="M165" s="6" t="n"/>
      <c r="N165" s="7" t="n"/>
      <c r="O165" s="10">
        <f>IF(OR($A165="",$E165="",$N165=""),"",IF(OR($M165="Entregue",$M165="Substituída"),$N165-$E165,""))</f>
        <v/>
      </c>
      <c r="P165" s="11">
        <f>IF($A165="","",IF(AND($M165&lt;&gt;"",$M165&lt;&gt;"Aberta"),"Fechada",IF($G165="","Enviar o aviso prévio",IF(AND($J165&lt;&gt;"",TODAY()&gt;$J165),"Data-limite de espera ultrapassada",IF(AND($I165&lt;&gt;"",TODAY()&gt;=$I165),"Atualização pendente","Em aberto")))))</f>
        <v/>
      </c>
      <c r="Q165" s="5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7" t="n"/>
      <c r="J166" s="7" t="n"/>
      <c r="K166" s="5" t="n"/>
      <c r="L166" s="9" t="n"/>
      <c r="M166" s="6" t="n"/>
      <c r="N166" s="7" t="n"/>
      <c r="O166" s="10">
        <f>IF(OR($A166="",$E166="",$N166=""),"",IF(OR($M166="Entregue",$M166="Substituída"),$N166-$E166,""))</f>
        <v/>
      </c>
      <c r="P166" s="11">
        <f>IF($A166="","",IF(AND($M166&lt;&gt;"",$M166&lt;&gt;"Aberta"),"Fechada",IF($G166="","Enviar o aviso prévio",IF(AND($J166&lt;&gt;"",TODAY()&gt;$J166),"Data-limite de espera ultrapassada",IF(AND($I166&lt;&gt;"",TODAY()&gt;=$I166),"Atualização pendente","Em aberto")))))</f>
        <v/>
      </c>
      <c r="Q166" s="5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7" t="n"/>
      <c r="J167" s="7" t="n"/>
      <c r="K167" s="5" t="n"/>
      <c r="L167" s="9" t="n"/>
      <c r="M167" s="6" t="n"/>
      <c r="N167" s="7" t="n"/>
      <c r="O167" s="10">
        <f>IF(OR($A167="",$E167="",$N167=""),"",IF(OR($M167="Entregue",$M167="Substituída"),$N167-$E167,""))</f>
        <v/>
      </c>
      <c r="P167" s="11">
        <f>IF($A167="","",IF(AND($M167&lt;&gt;"",$M167&lt;&gt;"Aberta"),"Fechada",IF($G167="","Enviar o aviso prévio",IF(AND($J167&lt;&gt;"",TODAY()&gt;$J167),"Data-limite de espera ultrapassada",IF(AND($I167&lt;&gt;"",TODAY()&gt;=$I167),"Atualização pendente","Em aberto")))))</f>
        <v/>
      </c>
      <c r="Q167" s="5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7" t="n"/>
      <c r="J168" s="7" t="n"/>
      <c r="K168" s="5" t="n"/>
      <c r="L168" s="9" t="n"/>
      <c r="M168" s="6" t="n"/>
      <c r="N168" s="7" t="n"/>
      <c r="O168" s="10">
        <f>IF(OR($A168="",$E168="",$N168=""),"",IF(OR($M168="Entregue",$M168="Substituída"),$N168-$E168,""))</f>
        <v/>
      </c>
      <c r="P168" s="11">
        <f>IF($A168="","",IF(AND($M168&lt;&gt;"",$M168&lt;&gt;"Aberta"),"Fechada",IF($G168="","Enviar o aviso prévio",IF(AND($J168&lt;&gt;"",TODAY()&gt;$J168),"Data-limite de espera ultrapassada",IF(AND($I168&lt;&gt;"",TODAY()&gt;=$I168),"Atualização pendente","Em aberto")))))</f>
        <v/>
      </c>
      <c r="Q168" s="5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7" t="n"/>
      <c r="J169" s="7" t="n"/>
      <c r="K169" s="5" t="n"/>
      <c r="L169" s="9" t="n"/>
      <c r="M169" s="6" t="n"/>
      <c r="N169" s="7" t="n"/>
      <c r="O169" s="10">
        <f>IF(OR($A169="",$E169="",$N169=""),"",IF(OR($M169="Entregue",$M169="Substituída"),$N169-$E169,""))</f>
        <v/>
      </c>
      <c r="P169" s="11">
        <f>IF($A169="","",IF(AND($M169&lt;&gt;"",$M169&lt;&gt;"Aberta"),"Fechada",IF($G169="","Enviar o aviso prévio",IF(AND($J169&lt;&gt;"",TODAY()&gt;$J169),"Data-limite de espera ultrapassada",IF(AND($I169&lt;&gt;"",TODAY()&gt;=$I169),"Atualização pendente","Em aberto")))))</f>
        <v/>
      </c>
      <c r="Q169" s="5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7" t="n"/>
      <c r="J170" s="7" t="n"/>
      <c r="K170" s="5" t="n"/>
      <c r="L170" s="9" t="n"/>
      <c r="M170" s="6" t="n"/>
      <c r="N170" s="7" t="n"/>
      <c r="O170" s="10">
        <f>IF(OR($A170="",$E170="",$N170=""),"",IF(OR($M170="Entregue",$M170="Substituída"),$N170-$E170,""))</f>
        <v/>
      </c>
      <c r="P170" s="11">
        <f>IF($A170="","",IF(AND($M170&lt;&gt;"",$M170&lt;&gt;"Aberta"),"Fechada",IF($G170="","Enviar o aviso prévio",IF(AND($J170&lt;&gt;"",TODAY()&gt;$J170),"Data-limite de espera ultrapassada",IF(AND($I170&lt;&gt;"",TODAY()&gt;=$I170),"Atualização pendente","Em aberto")))))</f>
        <v/>
      </c>
      <c r="Q170" s="5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7" t="n"/>
      <c r="J171" s="7" t="n"/>
      <c r="K171" s="5" t="n"/>
      <c r="L171" s="9" t="n"/>
      <c r="M171" s="6" t="n"/>
      <c r="N171" s="7" t="n"/>
      <c r="O171" s="10">
        <f>IF(OR($A171="",$E171="",$N171=""),"",IF(OR($M171="Entregue",$M171="Substituída"),$N171-$E171,""))</f>
        <v/>
      </c>
      <c r="P171" s="11">
        <f>IF($A171="","",IF(AND($M171&lt;&gt;"",$M171&lt;&gt;"Aberta"),"Fechada",IF($G171="","Enviar o aviso prévio",IF(AND($J171&lt;&gt;"",TODAY()&gt;$J171),"Data-limite de espera ultrapassada",IF(AND($I171&lt;&gt;"",TODAY()&gt;=$I171),"Atualização pendente","Em aberto")))))</f>
        <v/>
      </c>
      <c r="Q171" s="5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7" t="n"/>
      <c r="J172" s="7" t="n"/>
      <c r="K172" s="5" t="n"/>
      <c r="L172" s="9" t="n"/>
      <c r="M172" s="6" t="n"/>
      <c r="N172" s="7" t="n"/>
      <c r="O172" s="10">
        <f>IF(OR($A172="",$E172="",$N172=""),"",IF(OR($M172="Entregue",$M172="Substituída"),$N172-$E172,""))</f>
        <v/>
      </c>
      <c r="P172" s="11">
        <f>IF($A172="","",IF(AND($M172&lt;&gt;"",$M172&lt;&gt;"Aberta"),"Fechada",IF($G172="","Enviar o aviso prévio",IF(AND($J172&lt;&gt;"",TODAY()&gt;$J172),"Data-limite de espera ultrapassada",IF(AND($I172&lt;&gt;"",TODAY()&gt;=$I172),"Atualização pendente","Em aberto")))))</f>
        <v/>
      </c>
      <c r="Q172" s="5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7" t="n"/>
      <c r="J173" s="7" t="n"/>
      <c r="K173" s="5" t="n"/>
      <c r="L173" s="9" t="n"/>
      <c r="M173" s="6" t="n"/>
      <c r="N173" s="7" t="n"/>
      <c r="O173" s="10">
        <f>IF(OR($A173="",$E173="",$N173=""),"",IF(OR($M173="Entregue",$M173="Substituída"),$N173-$E173,""))</f>
        <v/>
      </c>
      <c r="P173" s="11">
        <f>IF($A173="","",IF(AND($M173&lt;&gt;"",$M173&lt;&gt;"Aberta"),"Fechada",IF($G173="","Enviar o aviso prévio",IF(AND($J173&lt;&gt;"",TODAY()&gt;$J173),"Data-limite de espera ultrapassada",IF(AND($I173&lt;&gt;"",TODAY()&gt;=$I173),"Atualização pendente","Em aberto")))))</f>
        <v/>
      </c>
      <c r="Q173" s="5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7" t="n"/>
      <c r="J174" s="7" t="n"/>
      <c r="K174" s="5" t="n"/>
      <c r="L174" s="9" t="n"/>
      <c r="M174" s="6" t="n"/>
      <c r="N174" s="7" t="n"/>
      <c r="O174" s="10">
        <f>IF(OR($A174="",$E174="",$N174=""),"",IF(OR($M174="Entregue",$M174="Substituída"),$N174-$E174,""))</f>
        <v/>
      </c>
      <c r="P174" s="11">
        <f>IF($A174="","",IF(AND($M174&lt;&gt;"",$M174&lt;&gt;"Aberta"),"Fechada",IF($G174="","Enviar o aviso prévio",IF(AND($J174&lt;&gt;"",TODAY()&gt;$J174),"Data-limite de espera ultrapassada",IF(AND($I174&lt;&gt;"",TODAY()&gt;=$I174),"Atualização pendente","Em aberto")))))</f>
        <v/>
      </c>
      <c r="Q174" s="5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7" t="n"/>
      <c r="J175" s="7" t="n"/>
      <c r="K175" s="5" t="n"/>
      <c r="L175" s="9" t="n"/>
      <c r="M175" s="6" t="n"/>
      <c r="N175" s="7" t="n"/>
      <c r="O175" s="10">
        <f>IF(OR($A175="",$E175="",$N175=""),"",IF(OR($M175="Entregue",$M175="Substituída"),$N175-$E175,""))</f>
        <v/>
      </c>
      <c r="P175" s="11">
        <f>IF($A175="","",IF(AND($M175&lt;&gt;"",$M175&lt;&gt;"Aberta"),"Fechada",IF($G175="","Enviar o aviso prévio",IF(AND($J175&lt;&gt;"",TODAY()&gt;$J175),"Data-limite de espera ultrapassada",IF(AND($I175&lt;&gt;"",TODAY()&gt;=$I175),"Atualização pendente","Em aberto")))))</f>
        <v/>
      </c>
      <c r="Q175" s="5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7" t="n"/>
      <c r="J176" s="7" t="n"/>
      <c r="K176" s="5" t="n"/>
      <c r="L176" s="9" t="n"/>
      <c r="M176" s="6" t="n"/>
      <c r="N176" s="7" t="n"/>
      <c r="O176" s="10">
        <f>IF(OR($A176="",$E176="",$N176=""),"",IF(OR($M176="Entregue",$M176="Substituída"),$N176-$E176,""))</f>
        <v/>
      </c>
      <c r="P176" s="11">
        <f>IF($A176="","",IF(AND($M176&lt;&gt;"",$M176&lt;&gt;"Aberta"),"Fechada",IF($G176="","Enviar o aviso prévio",IF(AND($J176&lt;&gt;"",TODAY()&gt;$J176),"Data-limite de espera ultrapassada",IF(AND($I176&lt;&gt;"",TODAY()&gt;=$I176),"Atualização pendente","Em aberto")))))</f>
        <v/>
      </c>
      <c r="Q176" s="5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7" t="n"/>
      <c r="J177" s="7" t="n"/>
      <c r="K177" s="5" t="n"/>
      <c r="L177" s="9" t="n"/>
      <c r="M177" s="6" t="n"/>
      <c r="N177" s="7" t="n"/>
      <c r="O177" s="10">
        <f>IF(OR($A177="",$E177="",$N177=""),"",IF(OR($M177="Entregue",$M177="Substituída"),$N177-$E177,""))</f>
        <v/>
      </c>
      <c r="P177" s="11">
        <f>IF($A177="","",IF(AND($M177&lt;&gt;"",$M177&lt;&gt;"Aberta"),"Fechada",IF($G177="","Enviar o aviso prévio",IF(AND($J177&lt;&gt;"",TODAY()&gt;$J177),"Data-limite de espera ultrapassada",IF(AND($I177&lt;&gt;"",TODAY()&gt;=$I177),"Atualização pendente","Em aberto")))))</f>
        <v/>
      </c>
      <c r="Q177" s="5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7" t="n"/>
      <c r="J178" s="7" t="n"/>
      <c r="K178" s="5" t="n"/>
      <c r="L178" s="9" t="n"/>
      <c r="M178" s="6" t="n"/>
      <c r="N178" s="7" t="n"/>
      <c r="O178" s="10">
        <f>IF(OR($A178="",$E178="",$N178=""),"",IF(OR($M178="Entregue",$M178="Substituída"),$N178-$E178,""))</f>
        <v/>
      </c>
      <c r="P178" s="11">
        <f>IF($A178="","",IF(AND($M178&lt;&gt;"",$M178&lt;&gt;"Aberta"),"Fechada",IF($G178="","Enviar o aviso prévio",IF(AND($J178&lt;&gt;"",TODAY()&gt;$J178),"Data-limite de espera ultrapassada",IF(AND($I178&lt;&gt;"",TODAY()&gt;=$I178),"Atualização pendente","Em aberto")))))</f>
        <v/>
      </c>
      <c r="Q178" s="5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7" t="n"/>
      <c r="J179" s="7" t="n"/>
      <c r="K179" s="5" t="n"/>
      <c r="L179" s="9" t="n"/>
      <c r="M179" s="6" t="n"/>
      <c r="N179" s="7" t="n"/>
      <c r="O179" s="10">
        <f>IF(OR($A179="",$E179="",$N179=""),"",IF(OR($M179="Entregue",$M179="Substituída"),$N179-$E179,""))</f>
        <v/>
      </c>
      <c r="P179" s="11">
        <f>IF($A179="","",IF(AND($M179&lt;&gt;"",$M179&lt;&gt;"Aberta"),"Fechada",IF($G179="","Enviar o aviso prévio",IF(AND($J179&lt;&gt;"",TODAY()&gt;$J179),"Data-limite de espera ultrapassada",IF(AND($I179&lt;&gt;"",TODAY()&gt;=$I179),"Atualização pendente","Em aberto")))))</f>
        <v/>
      </c>
      <c r="Q179" s="5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7" t="n"/>
      <c r="J180" s="7" t="n"/>
      <c r="K180" s="5" t="n"/>
      <c r="L180" s="9" t="n"/>
      <c r="M180" s="6" t="n"/>
      <c r="N180" s="7" t="n"/>
      <c r="O180" s="10">
        <f>IF(OR($A180="",$E180="",$N180=""),"",IF(OR($M180="Entregue",$M180="Substituída"),$N180-$E180,""))</f>
        <v/>
      </c>
      <c r="P180" s="11">
        <f>IF($A180="","",IF(AND($M180&lt;&gt;"",$M180&lt;&gt;"Aberta"),"Fechada",IF($G180="","Enviar o aviso prévio",IF(AND($J180&lt;&gt;"",TODAY()&gt;$J180),"Data-limite de espera ultrapassada",IF(AND($I180&lt;&gt;"",TODAY()&gt;=$I180),"Atualização pendente","Em aberto")))))</f>
        <v/>
      </c>
      <c r="Q180" s="5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7" t="n"/>
      <c r="J181" s="7" t="n"/>
      <c r="K181" s="5" t="n"/>
      <c r="L181" s="9" t="n"/>
      <c r="M181" s="6" t="n"/>
      <c r="N181" s="7" t="n"/>
      <c r="O181" s="10">
        <f>IF(OR($A181="",$E181="",$N181=""),"",IF(OR($M181="Entregue",$M181="Substituída"),$N181-$E181,""))</f>
        <v/>
      </c>
      <c r="P181" s="11">
        <f>IF($A181="","",IF(AND($M181&lt;&gt;"",$M181&lt;&gt;"Aberta"),"Fechada",IF($G181="","Enviar o aviso prévio",IF(AND($J181&lt;&gt;"",TODAY()&gt;$J181),"Data-limite de espera ultrapassada",IF(AND($I181&lt;&gt;"",TODAY()&gt;=$I181),"Atualização pendente","Em aberto")))))</f>
        <v/>
      </c>
      <c r="Q181" s="5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7" t="n"/>
      <c r="J182" s="7" t="n"/>
      <c r="K182" s="5" t="n"/>
      <c r="L182" s="9" t="n"/>
      <c r="M182" s="6" t="n"/>
      <c r="N182" s="7" t="n"/>
      <c r="O182" s="10">
        <f>IF(OR($A182="",$E182="",$N182=""),"",IF(OR($M182="Entregue",$M182="Substituída"),$N182-$E182,""))</f>
        <v/>
      </c>
      <c r="P182" s="11">
        <f>IF($A182="","",IF(AND($M182&lt;&gt;"",$M182&lt;&gt;"Aberta"),"Fechada",IF($G182="","Enviar o aviso prévio",IF(AND($J182&lt;&gt;"",TODAY()&gt;$J182),"Data-limite de espera ultrapassada",IF(AND($I182&lt;&gt;"",TODAY()&gt;=$I182),"Atualização pendente","Em aberto")))))</f>
        <v/>
      </c>
      <c r="Q182" s="5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7" t="n"/>
      <c r="J183" s="7" t="n"/>
      <c r="K183" s="5" t="n"/>
      <c r="L183" s="9" t="n"/>
      <c r="M183" s="6" t="n"/>
      <c r="N183" s="7" t="n"/>
      <c r="O183" s="10">
        <f>IF(OR($A183="",$E183="",$N183=""),"",IF(OR($M183="Entregue",$M183="Substituída"),$N183-$E183,""))</f>
        <v/>
      </c>
      <c r="P183" s="11">
        <f>IF($A183="","",IF(AND($M183&lt;&gt;"",$M183&lt;&gt;"Aberta"),"Fechada",IF($G183="","Enviar o aviso prévio",IF(AND($J183&lt;&gt;"",TODAY()&gt;$J183),"Data-limite de espera ultrapassada",IF(AND($I183&lt;&gt;"",TODAY()&gt;=$I183),"Atualização pendente","Em aberto")))))</f>
        <v/>
      </c>
      <c r="Q183" s="5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7" t="n"/>
      <c r="J184" s="7" t="n"/>
      <c r="K184" s="5" t="n"/>
      <c r="L184" s="9" t="n"/>
      <c r="M184" s="6" t="n"/>
      <c r="N184" s="7" t="n"/>
      <c r="O184" s="10">
        <f>IF(OR($A184="",$E184="",$N184=""),"",IF(OR($M184="Entregue",$M184="Substituída"),$N184-$E184,""))</f>
        <v/>
      </c>
      <c r="P184" s="11">
        <f>IF($A184="","",IF(AND($M184&lt;&gt;"",$M184&lt;&gt;"Aberta"),"Fechada",IF($G184="","Enviar o aviso prévio",IF(AND($J184&lt;&gt;"",TODAY()&gt;$J184),"Data-limite de espera ultrapassada",IF(AND($I184&lt;&gt;"",TODAY()&gt;=$I184),"Atualização pendente","Em aberto")))))</f>
        <v/>
      </c>
      <c r="Q184" s="5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7" t="n"/>
      <c r="J185" s="7" t="n"/>
      <c r="K185" s="5" t="n"/>
      <c r="L185" s="9" t="n"/>
      <c r="M185" s="6" t="n"/>
      <c r="N185" s="7" t="n"/>
      <c r="O185" s="10">
        <f>IF(OR($A185="",$E185="",$N185=""),"",IF(OR($M185="Entregue",$M185="Substituída"),$N185-$E185,""))</f>
        <v/>
      </c>
      <c r="P185" s="11">
        <f>IF($A185="","",IF(AND($M185&lt;&gt;"",$M185&lt;&gt;"Aberta"),"Fechada",IF($G185="","Enviar o aviso prévio",IF(AND($J185&lt;&gt;"",TODAY()&gt;$J185),"Data-limite de espera ultrapassada",IF(AND($I185&lt;&gt;"",TODAY()&gt;=$I185),"Atualização pendente","Em aberto")))))</f>
        <v/>
      </c>
      <c r="Q185" s="5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7" t="n"/>
      <c r="J186" s="7" t="n"/>
      <c r="K186" s="5" t="n"/>
      <c r="L186" s="9" t="n"/>
      <c r="M186" s="6" t="n"/>
      <c r="N186" s="7" t="n"/>
      <c r="O186" s="10">
        <f>IF(OR($A186="",$E186="",$N186=""),"",IF(OR($M186="Entregue",$M186="Substituída"),$N186-$E186,""))</f>
        <v/>
      </c>
      <c r="P186" s="11">
        <f>IF($A186="","",IF(AND($M186&lt;&gt;"",$M186&lt;&gt;"Aberta"),"Fechada",IF($G186="","Enviar o aviso prévio",IF(AND($J186&lt;&gt;"",TODAY()&gt;$J186),"Data-limite de espera ultrapassada",IF(AND($I186&lt;&gt;"",TODAY()&gt;=$I186),"Atualização pendente","Em aberto")))))</f>
        <v/>
      </c>
      <c r="Q186" s="5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7" t="n"/>
      <c r="J187" s="7" t="n"/>
      <c r="K187" s="5" t="n"/>
      <c r="L187" s="9" t="n"/>
      <c r="M187" s="6" t="n"/>
      <c r="N187" s="7" t="n"/>
      <c r="O187" s="10">
        <f>IF(OR($A187="",$E187="",$N187=""),"",IF(OR($M187="Entregue",$M187="Substituída"),$N187-$E187,""))</f>
        <v/>
      </c>
      <c r="P187" s="11">
        <f>IF($A187="","",IF(AND($M187&lt;&gt;"",$M187&lt;&gt;"Aberta"),"Fechada",IF($G187="","Enviar o aviso prévio",IF(AND($J187&lt;&gt;"",TODAY()&gt;$J187),"Data-limite de espera ultrapassada",IF(AND($I187&lt;&gt;"",TODAY()&gt;=$I187),"Atualização pendente","Em aberto")))))</f>
        <v/>
      </c>
      <c r="Q187" s="5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7" t="n"/>
      <c r="J188" s="7" t="n"/>
      <c r="K188" s="5" t="n"/>
      <c r="L188" s="9" t="n"/>
      <c r="M188" s="6" t="n"/>
      <c r="N188" s="7" t="n"/>
      <c r="O188" s="10">
        <f>IF(OR($A188="",$E188="",$N188=""),"",IF(OR($M188="Entregue",$M188="Substituída"),$N188-$E188,""))</f>
        <v/>
      </c>
      <c r="P188" s="11">
        <f>IF($A188="","",IF(AND($M188&lt;&gt;"",$M188&lt;&gt;"Aberta"),"Fechada",IF($G188="","Enviar o aviso prévio",IF(AND($J188&lt;&gt;"",TODAY()&gt;$J188),"Data-limite de espera ultrapassada",IF(AND($I188&lt;&gt;"",TODAY()&gt;=$I188),"Atualização pendente","Em aberto")))))</f>
        <v/>
      </c>
      <c r="Q188" s="5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7" t="n"/>
      <c r="J189" s="7" t="n"/>
      <c r="K189" s="5" t="n"/>
      <c r="L189" s="9" t="n"/>
      <c r="M189" s="6" t="n"/>
      <c r="N189" s="7" t="n"/>
      <c r="O189" s="10">
        <f>IF(OR($A189="",$E189="",$N189=""),"",IF(OR($M189="Entregue",$M189="Substituída"),$N189-$E189,""))</f>
        <v/>
      </c>
      <c r="P189" s="11">
        <f>IF($A189="","",IF(AND($M189&lt;&gt;"",$M189&lt;&gt;"Aberta"),"Fechada",IF($G189="","Enviar o aviso prévio",IF(AND($J189&lt;&gt;"",TODAY()&gt;$J189),"Data-limite de espera ultrapassada",IF(AND($I189&lt;&gt;"",TODAY()&gt;=$I189),"Atualização pendente","Em aberto")))))</f>
        <v/>
      </c>
      <c r="Q189" s="5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7" t="n"/>
      <c r="J190" s="7" t="n"/>
      <c r="K190" s="5" t="n"/>
      <c r="L190" s="9" t="n"/>
      <c r="M190" s="6" t="n"/>
      <c r="N190" s="7" t="n"/>
      <c r="O190" s="10">
        <f>IF(OR($A190="",$E190="",$N190=""),"",IF(OR($M190="Entregue",$M190="Substituída"),$N190-$E190,""))</f>
        <v/>
      </c>
      <c r="P190" s="11">
        <f>IF($A190="","",IF(AND($M190&lt;&gt;"",$M190&lt;&gt;"Aberta"),"Fechada",IF($G190="","Enviar o aviso prévio",IF(AND($J190&lt;&gt;"",TODAY()&gt;$J190),"Data-limite de espera ultrapassada",IF(AND($I190&lt;&gt;"",TODAY()&gt;=$I190),"Atualização pendente","Em aberto")))))</f>
        <v/>
      </c>
      <c r="Q190" s="5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7" t="n"/>
      <c r="J191" s="7" t="n"/>
      <c r="K191" s="5" t="n"/>
      <c r="L191" s="9" t="n"/>
      <c r="M191" s="6" t="n"/>
      <c r="N191" s="7" t="n"/>
      <c r="O191" s="10">
        <f>IF(OR($A191="",$E191="",$N191=""),"",IF(OR($M191="Entregue",$M191="Substituída"),$N191-$E191,""))</f>
        <v/>
      </c>
      <c r="P191" s="11">
        <f>IF($A191="","",IF(AND($M191&lt;&gt;"",$M191&lt;&gt;"Aberta"),"Fechada",IF($G191="","Enviar o aviso prévio",IF(AND($J191&lt;&gt;"",TODAY()&gt;$J191),"Data-limite de espera ultrapassada",IF(AND($I191&lt;&gt;"",TODAY()&gt;=$I191),"Atualização pendente","Em aberto")))))</f>
        <v/>
      </c>
      <c r="Q191" s="5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7" t="n"/>
      <c r="J192" s="7" t="n"/>
      <c r="K192" s="5" t="n"/>
      <c r="L192" s="9" t="n"/>
      <c r="M192" s="6" t="n"/>
      <c r="N192" s="7" t="n"/>
      <c r="O192" s="10">
        <f>IF(OR($A192="",$E192="",$N192=""),"",IF(OR($M192="Entregue",$M192="Substituída"),$N192-$E192,""))</f>
        <v/>
      </c>
      <c r="P192" s="11">
        <f>IF($A192="","",IF(AND($M192&lt;&gt;"",$M192&lt;&gt;"Aberta"),"Fechada",IF($G192="","Enviar o aviso prévio",IF(AND($J192&lt;&gt;"",TODAY()&gt;$J192),"Data-limite de espera ultrapassada",IF(AND($I192&lt;&gt;"",TODAY()&gt;=$I192),"Atualização pendente","Em aberto")))))</f>
        <v/>
      </c>
      <c r="Q192" s="5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7" t="n"/>
      <c r="J193" s="7" t="n"/>
      <c r="K193" s="5" t="n"/>
      <c r="L193" s="9" t="n"/>
      <c r="M193" s="6" t="n"/>
      <c r="N193" s="7" t="n"/>
      <c r="O193" s="10">
        <f>IF(OR($A193="",$E193="",$N193=""),"",IF(OR($M193="Entregue",$M193="Substituída"),$N193-$E193,""))</f>
        <v/>
      </c>
      <c r="P193" s="11">
        <f>IF($A193="","",IF(AND($M193&lt;&gt;"",$M193&lt;&gt;"Aberta"),"Fechada",IF($G193="","Enviar o aviso prévio",IF(AND($J193&lt;&gt;"",TODAY()&gt;$J193),"Data-limite de espera ultrapassada",IF(AND($I193&lt;&gt;"",TODAY()&gt;=$I193),"Atualização pendente","Em aberto")))))</f>
        <v/>
      </c>
      <c r="Q193" s="5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7" t="n"/>
      <c r="J194" s="7" t="n"/>
      <c r="K194" s="5" t="n"/>
      <c r="L194" s="9" t="n"/>
      <c r="M194" s="6" t="n"/>
      <c r="N194" s="7" t="n"/>
      <c r="O194" s="10">
        <f>IF(OR($A194="",$E194="",$N194=""),"",IF(OR($M194="Entregue",$M194="Substituída"),$N194-$E194,""))</f>
        <v/>
      </c>
      <c r="P194" s="11">
        <f>IF($A194="","",IF(AND($M194&lt;&gt;"",$M194&lt;&gt;"Aberta"),"Fechada",IF($G194="","Enviar o aviso prévio",IF(AND($J194&lt;&gt;"",TODAY()&gt;$J194),"Data-limite de espera ultrapassada",IF(AND($I194&lt;&gt;"",TODAY()&gt;=$I194),"Atualização pendente","Em aberto")))))</f>
        <v/>
      </c>
      <c r="Q194" s="5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7" t="n"/>
      <c r="J195" s="7" t="n"/>
      <c r="K195" s="5" t="n"/>
      <c r="L195" s="9" t="n"/>
      <c r="M195" s="6" t="n"/>
      <c r="N195" s="7" t="n"/>
      <c r="O195" s="10">
        <f>IF(OR($A195="",$E195="",$N195=""),"",IF(OR($M195="Entregue",$M195="Substituída"),$N195-$E195,""))</f>
        <v/>
      </c>
      <c r="P195" s="11">
        <f>IF($A195="","",IF(AND($M195&lt;&gt;"",$M195&lt;&gt;"Aberta"),"Fechada",IF($G195="","Enviar o aviso prévio",IF(AND($J195&lt;&gt;"",TODAY()&gt;$J195),"Data-limite de espera ultrapassada",IF(AND($I195&lt;&gt;"",TODAY()&gt;=$I195),"Atualização pendente","Em aberto")))))</f>
        <v/>
      </c>
      <c r="Q195" s="5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7" t="n"/>
      <c r="J196" s="7" t="n"/>
      <c r="K196" s="5" t="n"/>
      <c r="L196" s="9" t="n"/>
      <c r="M196" s="6" t="n"/>
      <c r="N196" s="7" t="n"/>
      <c r="O196" s="10">
        <f>IF(OR($A196="",$E196="",$N196=""),"",IF(OR($M196="Entregue",$M196="Substituída"),$N196-$E196,""))</f>
        <v/>
      </c>
      <c r="P196" s="11">
        <f>IF($A196="","",IF(AND($M196&lt;&gt;"",$M196&lt;&gt;"Aberta"),"Fechada",IF($G196="","Enviar o aviso prévio",IF(AND($J196&lt;&gt;"",TODAY()&gt;$J196),"Data-limite de espera ultrapassada",IF(AND($I196&lt;&gt;"",TODAY()&gt;=$I196),"Atualização pendente","Em aberto")))))</f>
        <v/>
      </c>
      <c r="Q196" s="5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7" t="n"/>
      <c r="J197" s="7" t="n"/>
      <c r="K197" s="5" t="n"/>
      <c r="L197" s="9" t="n"/>
      <c r="M197" s="6" t="n"/>
      <c r="N197" s="7" t="n"/>
      <c r="O197" s="10">
        <f>IF(OR($A197="",$E197="",$N197=""),"",IF(OR($M197="Entregue",$M197="Substituída"),$N197-$E197,""))</f>
        <v/>
      </c>
      <c r="P197" s="11">
        <f>IF($A197="","",IF(AND($M197&lt;&gt;"",$M197&lt;&gt;"Aberta"),"Fechada",IF($G197="","Enviar o aviso prévio",IF(AND($J197&lt;&gt;"",TODAY()&gt;$J197),"Data-limite de espera ultrapassada",IF(AND($I197&lt;&gt;"",TODAY()&gt;=$I197),"Atualização pendente","Em aberto")))))</f>
        <v/>
      </c>
      <c r="Q197" s="5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7" t="n"/>
      <c r="J198" s="7" t="n"/>
      <c r="K198" s="5" t="n"/>
      <c r="L198" s="9" t="n"/>
      <c r="M198" s="6" t="n"/>
      <c r="N198" s="7" t="n"/>
      <c r="O198" s="10">
        <f>IF(OR($A198="",$E198="",$N198=""),"",IF(OR($M198="Entregue",$M198="Substituída"),$N198-$E198,""))</f>
        <v/>
      </c>
      <c r="P198" s="11">
        <f>IF($A198="","",IF(AND($M198&lt;&gt;"",$M198&lt;&gt;"Aberta"),"Fechada",IF($G198="","Enviar o aviso prévio",IF(AND($J198&lt;&gt;"",TODAY()&gt;$J198),"Data-limite de espera ultrapassada",IF(AND($I198&lt;&gt;"",TODAY()&gt;=$I198),"Atualização pendente","Em aberto")))))</f>
        <v/>
      </c>
      <c r="Q198" s="5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7" t="n"/>
      <c r="J199" s="7" t="n"/>
      <c r="K199" s="5" t="n"/>
      <c r="L199" s="9" t="n"/>
      <c r="M199" s="6" t="n"/>
      <c r="N199" s="7" t="n"/>
      <c r="O199" s="10">
        <f>IF(OR($A199="",$E199="",$N199=""),"",IF(OR($M199="Entregue",$M199="Substituída"),$N199-$E199,""))</f>
        <v/>
      </c>
      <c r="P199" s="11">
        <f>IF($A199="","",IF(AND($M199&lt;&gt;"",$M199&lt;&gt;"Aberta"),"Fechada",IF($G199="","Enviar o aviso prévio",IF(AND($J199&lt;&gt;"",TODAY()&gt;$J199),"Data-limite de espera ultrapassada",IF(AND($I199&lt;&gt;"",TODAY()&gt;=$I199),"Atualização pendente","Em aberto")))))</f>
        <v/>
      </c>
      <c r="Q199" s="5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7" t="n"/>
      <c r="J200" s="7" t="n"/>
      <c r="K200" s="5" t="n"/>
      <c r="L200" s="9" t="n"/>
      <c r="M200" s="6" t="n"/>
      <c r="N200" s="7" t="n"/>
      <c r="O200" s="10">
        <f>IF(OR($A200="",$E200="",$N200=""),"",IF(OR($M200="Entregue",$M200="Substituída"),$N200-$E200,""))</f>
        <v/>
      </c>
      <c r="P200" s="11">
        <f>IF($A200="","",IF(AND($M200&lt;&gt;"",$M200&lt;&gt;"Aberta"),"Fechada",IF($G200="","Enviar o aviso prévio",IF(AND($J200&lt;&gt;"",TODAY()&gt;$J200),"Data-limite de espera ultrapassada",IF(AND($I200&lt;&gt;"",TODAY()&gt;=$I200),"Atualização pendente","Em aberto")))))</f>
        <v/>
      </c>
      <c r="Q200" s="5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7" t="n"/>
      <c r="J201" s="7" t="n"/>
      <c r="K201" s="5" t="n"/>
      <c r="L201" s="9" t="n"/>
      <c r="M201" s="6" t="n"/>
      <c r="N201" s="7" t="n"/>
      <c r="O201" s="10">
        <f>IF(OR($A201="",$E201="",$N201=""),"",IF(OR($M201="Entregue",$M201="Substituída"),$N201-$E201,""))</f>
        <v/>
      </c>
      <c r="P201" s="11">
        <f>IF($A201="","",IF(AND($M201&lt;&gt;"",$M201&lt;&gt;"Aberta"),"Fechada",IF($G201="","Enviar o aviso prévio",IF(AND($J201&lt;&gt;"",TODAY()&gt;$J201),"Data-limite de espera ultrapassada",IF(AND($I201&lt;&gt;"",TODAY()&gt;=$I201),"Atualização pendente","Em aberto")))))</f>
        <v/>
      </c>
      <c r="Q201" s="5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7" t="n"/>
      <c r="J202" s="7" t="n"/>
      <c r="K202" s="5" t="n"/>
      <c r="L202" s="9" t="n"/>
      <c r="M202" s="6" t="n"/>
      <c r="N202" s="7" t="n"/>
      <c r="O202" s="10">
        <f>IF(OR($A202="",$E202="",$N202=""),"",IF(OR($M202="Entregue",$M202="Substituída"),$N202-$E202,""))</f>
        <v/>
      </c>
      <c r="P202" s="11">
        <f>IF($A202="","",IF(AND($M202&lt;&gt;"",$M202&lt;&gt;"Aberta"),"Fechada",IF($G202="","Enviar o aviso prévio",IF(AND($J202&lt;&gt;"",TODAY()&gt;$J202),"Data-limite de espera ultrapassada",IF(AND($I202&lt;&gt;"",TODAY()&gt;=$I202),"Atualização pendente","Em aberto")))))</f>
        <v/>
      </c>
      <c r="Q202" s="5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7" t="n"/>
      <c r="J203" s="7" t="n"/>
      <c r="K203" s="5" t="n"/>
      <c r="L203" s="9" t="n"/>
      <c r="M203" s="6" t="n"/>
      <c r="N203" s="7" t="n"/>
      <c r="O203" s="10">
        <f>IF(OR($A203="",$E203="",$N203=""),"",IF(OR($M203="Entregue",$M203="Substituída"),$N203-$E203,""))</f>
        <v/>
      </c>
      <c r="P203" s="11">
        <f>IF($A203="","",IF(AND($M203&lt;&gt;"",$M203&lt;&gt;"Aberta"),"Fechada",IF($G203="","Enviar o aviso prévio",IF(AND($J203&lt;&gt;"",TODAY()&gt;$J203),"Data-limite de espera ultrapassada",IF(AND($I203&lt;&gt;"",TODAY()&gt;=$I203),"Atualização pendente","Em aberto")))))</f>
        <v/>
      </c>
      <c r="Q203" s="5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7" t="n"/>
      <c r="J204" s="7" t="n"/>
      <c r="K204" s="5" t="n"/>
      <c r="L204" s="9" t="n"/>
      <c r="M204" s="6" t="n"/>
      <c r="N204" s="7" t="n"/>
      <c r="O204" s="10">
        <f>IF(OR($A204="",$E204="",$N204=""),"",IF(OR($M204="Entregue",$M204="Substituída"),$N204-$E204,""))</f>
        <v/>
      </c>
      <c r="P204" s="11">
        <f>IF($A204="","",IF(AND($M204&lt;&gt;"",$M204&lt;&gt;"Aberta"),"Fechada",IF($G204="","Enviar o aviso prévio",IF(AND($J204&lt;&gt;"",TODAY()&gt;$J204),"Data-limite de espera ultrapassada",IF(AND($I204&lt;&gt;"",TODAY()&gt;=$I204),"Atualização pendente","Em aberto")))))</f>
        <v/>
      </c>
      <c r="Q204" s="5" t="n"/>
    </row>
  </sheetData>
  <autoFilter ref="A4:Q204"/>
  <conditionalFormatting sqref="H5:H204">
    <cfRule type="expression" priority="1" dxfId="0">
      <formula>H5="Sim"</formula>
    </cfRule>
    <cfRule type="expression" priority="2" dxfId="1">
      <formula>H5="Não"</formula>
    </cfRule>
  </conditionalFormatting>
  <conditionalFormatting sqref="M5:M204">
    <cfRule type="expression" priority="3" dxfId="0">
      <formula>M5="Entregue"</formula>
    </cfRule>
    <cfRule type="expression" priority="4" dxfId="0">
      <formula>M5="Substituída"</formula>
    </cfRule>
    <cfRule type="expression" priority="5" dxfId="2">
      <formula>M5="Aberta"</formula>
    </cfRule>
  </conditionalFormatting>
  <conditionalFormatting sqref="P5:P204">
    <cfRule type="expression" priority="6" dxfId="0">
      <formula>P5="Fechada"</formula>
    </cfRule>
    <cfRule type="expression" priority="7" dxfId="3">
      <formula>P5="Em aberto"</formula>
    </cfRule>
    <cfRule type="expression" priority="8" dxfId="2">
      <formula>P5="Atualização pendente"</formula>
    </cfRule>
    <cfRule type="expression" priority="9" dxfId="1">
      <formula>P5="Data-limite de espera ultrapassada"</formula>
    </cfRule>
    <cfRule type="expression" priority="10" dxfId="1">
      <formula>P5="Enviar o aviso prévio"</formula>
    </cfRule>
  </conditionalFormatting>
  <dataValidations count="5">
    <dataValidation sqref="C5:C204" showDropDown="0" showInputMessage="0" showErrorMessage="0" allowBlank="1" type="list">
      <formula1>='Listas'!$B$5:$B$14</formula1>
    </dataValidation>
    <dataValidation sqref="D5:D204" showDropDown="0" showInputMessage="0" showErrorMessage="0" allowBlank="1" type="list">
      <formula1>='Listas'!$A$5:$A$16</formula1>
    </dataValidation>
    <dataValidation sqref="H5:H204" showDropDown="0" showInputMessage="0" showErrorMessage="0" allowBlank="1" type="list">
      <formula1>='Listas'!$E$5:$E$6</formula1>
    </dataValidation>
    <dataValidation sqref="K5:K204" showDropDown="0" showInputMessage="0" showErrorMessage="0" allowBlank="1" type="list">
      <formula1>='Listas'!$C$5:$C$9</formula1>
    </dataValidation>
    <dataValidation sqref="M5:M204" showDropDown="0" showInputMessage="0" showErrorMessage="0" allowBlank="1" type="list">
      <formula1>='Listas'!$D$5:$D$9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Resumo dos atrasos</t>
        </is>
      </c>
    </row>
    <row r="2">
      <c r="A2" s="2" t="inlineStr">
        <is>
          <t>Totais da folha Encomendas atrasadas. Atualizam-se quando altera uma linha.</t>
        </is>
      </c>
    </row>
    <row r="4" ht="24" customHeight="1">
      <c r="A4" s="3" t="inlineStr">
        <is>
          <t>Medida</t>
        </is>
      </c>
      <c r="B4" s="3" t="inlineStr">
        <is>
          <t>Total</t>
        </is>
      </c>
    </row>
    <row r="5">
      <c r="A5" s="5" t="inlineStr">
        <is>
          <t>Encomendas atrasadas registadas</t>
        </is>
      </c>
      <c r="B5" s="12">
        <f>COUNTA('Encomendas atrasadas'!$A$5:$A$204)</f>
        <v/>
      </c>
    </row>
    <row r="6">
      <c r="A6" s="5" t="inlineStr">
        <is>
          <t>Avisado antes de perguntar</t>
        </is>
      </c>
      <c r="B6" s="12">
        <f>COUNTIF('Encomendas atrasadas'!$H$5:$H$204,"Sim")</f>
        <v/>
      </c>
    </row>
    <row r="7">
      <c r="A7" s="5" t="inlineStr">
        <is>
          <t>Percentagem avisada antes de perguntar</t>
        </is>
      </c>
      <c r="B7" s="13">
        <f>IF(COUNTIF('Encomendas atrasadas'!$H$5:$H$204,"&lt;&gt;")=0,"",B6/COUNTIF('Encomendas atrasadas'!$H$5:$H$204,"&lt;&gt;"))</f>
        <v/>
      </c>
    </row>
    <row r="8">
      <c r="A8" s="5" t="inlineStr">
        <is>
          <t>Ainda em aberto</t>
        </is>
      </c>
      <c r="B8" s="12">
        <f>B5-COUNTIF('Encomendas atrasadas'!$P$5:$P$204,"Fechada")</f>
        <v/>
      </c>
    </row>
    <row r="9">
      <c r="A9" s="5" t="inlineStr">
        <is>
          <t>Atualização pendente</t>
        </is>
      </c>
      <c r="B9" s="12">
        <f>COUNTIF('Encomendas atrasadas'!$P$5:$P$204,"Atualização pendente")</f>
        <v/>
      </c>
    </row>
    <row r="10">
      <c r="A10" s="5" t="inlineStr">
        <is>
          <t>Data-limite de espera ultrapassada</t>
        </is>
      </c>
      <c r="B10" s="12">
        <f>COUNTIF('Encomendas atrasadas'!$P$5:$P$204,"Data-limite de espera ultrapassada")</f>
        <v/>
      </c>
    </row>
    <row r="11">
      <c r="A11" s="5" t="inlineStr">
        <is>
          <t>Média de dias de atraso (entregues ou substituídas)</t>
        </is>
      </c>
      <c r="B11" s="14">
        <f>IF(COUNT('Encomendas atrasadas'!$O$5:$O$204)=0,"",AVERAGE('Encomendas atrasadas'!$O$5:$O$204))</f>
        <v/>
      </c>
    </row>
    <row r="12">
      <c r="A12" s="5" t="inlineStr">
        <is>
          <t>Gestos dados</t>
        </is>
      </c>
      <c r="B12" s="12">
        <f>COUNTIF('Encomendas atrasadas'!$L$5:$L$204,"&gt;0")</f>
        <v/>
      </c>
    </row>
    <row r="13">
      <c r="A13" s="5" t="inlineStr">
        <is>
          <t>Total dos gestos</t>
        </is>
      </c>
      <c r="B13" s="15">
        <f>SUM('Encomendas atrasadas'!$L$5:$L$204)</f>
        <v/>
      </c>
    </row>
    <row r="15">
      <c r="A15" s="16" t="inlineStr">
        <is>
          <t>Por causa</t>
        </is>
      </c>
    </row>
    <row r="16" ht="30" customHeight="1">
      <c r="A16" s="3" t="inlineStr">
        <is>
          <t>Causa</t>
        </is>
      </c>
      <c r="B16" s="3" t="inlineStr">
        <is>
          <t>Encomendas</t>
        </is>
      </c>
      <c r="C16" s="3" t="inlineStr">
        <is>
          <t>Avisado antes de perguntar</t>
        </is>
      </c>
      <c r="D16" s="3" t="inlineStr">
        <is>
          <t>Percentagem avisada primeiro</t>
        </is>
      </c>
      <c r="E16" s="3" t="inlineStr">
        <is>
          <t>Média de dias de atraso</t>
        </is>
      </c>
      <c r="F16" s="3" t="inlineStr">
        <is>
          <t>Total dos gestos</t>
        </is>
      </c>
    </row>
    <row r="17">
      <c r="A17" s="5">
        <f>IF('Listas'!$A$5="","",'Listas'!$A$5)</f>
        <v/>
      </c>
      <c r="B17" s="17">
        <f>IF(A17="","",COUNTIF('Encomendas atrasadas'!$D$5:$D$204,A17))</f>
        <v/>
      </c>
      <c r="C17" s="17">
        <f>IF(A17="","",COUNTIFS('Encomendas atrasadas'!$D$5:$D$204,A17,'Encomendas atrasadas'!$H$5:$H$204,"Sim"))</f>
        <v/>
      </c>
      <c r="D17" s="18">
        <f>IF(OR(A17="",COUNTIFS('Encomendas atrasadas'!$D$5:$D$204,A17,'Encomendas atrasadas'!$H$5:$H$204,"&lt;&gt;")=0),"",C17/COUNTIFS('Encomendas atrasadas'!$D$5:$D$204,A17,'Encomendas atrasadas'!$H$5:$H$204,"&lt;&gt;"))</f>
        <v/>
      </c>
      <c r="E17" s="19">
        <f>IF(OR(A17="",COUNTIFS('Encomendas atrasadas'!$D$5:$D$204,A17,'Encomendas atrasadas'!$O$5:$O$204,"&gt;=0")=0),"",AVERAGEIFS('Encomendas atrasadas'!$O$5:$O$204,'Encomendas atrasadas'!$D$5:$D$204,A17))</f>
        <v/>
      </c>
      <c r="F17" s="20">
        <f>IF(A17="","",SUMIF('Encomendas atrasadas'!$D$5:$D$204,A17,'Encomendas atrasadas'!$L$5:$L$204))</f>
        <v/>
      </c>
    </row>
    <row r="18">
      <c r="A18" s="5">
        <f>IF('Listas'!$A$6="","",'Listas'!$A$6)</f>
        <v/>
      </c>
      <c r="B18" s="17">
        <f>IF(A18="","",COUNTIF('Encomendas atrasadas'!$D$5:$D$204,A18))</f>
        <v/>
      </c>
      <c r="C18" s="17">
        <f>IF(A18="","",COUNTIFS('Encomendas atrasadas'!$D$5:$D$204,A18,'Encomendas atrasadas'!$H$5:$H$204,"Sim"))</f>
        <v/>
      </c>
      <c r="D18" s="18">
        <f>IF(OR(A18="",COUNTIFS('Encomendas atrasadas'!$D$5:$D$204,A18,'Encomendas atrasadas'!$H$5:$H$204,"&lt;&gt;")=0),"",C18/COUNTIFS('Encomendas atrasadas'!$D$5:$D$204,A18,'Encomendas atrasadas'!$H$5:$H$204,"&lt;&gt;"))</f>
        <v/>
      </c>
      <c r="E18" s="19">
        <f>IF(OR(A18="",COUNTIFS('Encomendas atrasadas'!$D$5:$D$204,A18,'Encomendas atrasadas'!$O$5:$O$204,"&gt;=0")=0),"",AVERAGEIFS('Encomendas atrasadas'!$O$5:$O$204,'Encomendas atrasadas'!$D$5:$D$204,A18))</f>
        <v/>
      </c>
      <c r="F18" s="20">
        <f>IF(A18="","",SUMIF('Encomendas atrasadas'!$D$5:$D$204,A18,'Encomendas atrasadas'!$L$5:$L$204))</f>
        <v/>
      </c>
    </row>
    <row r="19">
      <c r="A19" s="5">
        <f>IF('Listas'!$A$7="","",'Listas'!$A$7)</f>
        <v/>
      </c>
      <c r="B19" s="17">
        <f>IF(A19="","",COUNTIF('Encomendas atrasadas'!$D$5:$D$204,A19))</f>
        <v/>
      </c>
      <c r="C19" s="17">
        <f>IF(A19="","",COUNTIFS('Encomendas atrasadas'!$D$5:$D$204,A19,'Encomendas atrasadas'!$H$5:$H$204,"Sim"))</f>
        <v/>
      </c>
      <c r="D19" s="18">
        <f>IF(OR(A19="",COUNTIFS('Encomendas atrasadas'!$D$5:$D$204,A19,'Encomendas atrasadas'!$H$5:$H$204,"&lt;&gt;")=0),"",C19/COUNTIFS('Encomendas atrasadas'!$D$5:$D$204,A19,'Encomendas atrasadas'!$H$5:$H$204,"&lt;&gt;"))</f>
        <v/>
      </c>
      <c r="E19" s="19">
        <f>IF(OR(A19="",COUNTIFS('Encomendas atrasadas'!$D$5:$D$204,A19,'Encomendas atrasadas'!$O$5:$O$204,"&gt;=0")=0),"",AVERAGEIFS('Encomendas atrasadas'!$O$5:$O$204,'Encomendas atrasadas'!$D$5:$D$204,A19))</f>
        <v/>
      </c>
      <c r="F19" s="20">
        <f>IF(A19="","",SUMIF('Encomendas atrasadas'!$D$5:$D$204,A19,'Encomendas atrasadas'!$L$5:$L$204))</f>
        <v/>
      </c>
    </row>
    <row r="20">
      <c r="A20" s="5">
        <f>IF('Listas'!$A$8="","",'Listas'!$A$8)</f>
        <v/>
      </c>
      <c r="B20" s="17">
        <f>IF(A20="","",COUNTIF('Encomendas atrasadas'!$D$5:$D$204,A20))</f>
        <v/>
      </c>
      <c r="C20" s="17">
        <f>IF(A20="","",COUNTIFS('Encomendas atrasadas'!$D$5:$D$204,A20,'Encomendas atrasadas'!$H$5:$H$204,"Sim"))</f>
        <v/>
      </c>
      <c r="D20" s="18">
        <f>IF(OR(A20="",COUNTIFS('Encomendas atrasadas'!$D$5:$D$204,A20,'Encomendas atrasadas'!$H$5:$H$204,"&lt;&gt;")=0),"",C20/COUNTIFS('Encomendas atrasadas'!$D$5:$D$204,A20,'Encomendas atrasadas'!$H$5:$H$204,"&lt;&gt;"))</f>
        <v/>
      </c>
      <c r="E20" s="19">
        <f>IF(OR(A20="",COUNTIFS('Encomendas atrasadas'!$D$5:$D$204,A20,'Encomendas atrasadas'!$O$5:$O$204,"&gt;=0")=0),"",AVERAGEIFS('Encomendas atrasadas'!$O$5:$O$204,'Encomendas atrasadas'!$D$5:$D$204,A20))</f>
        <v/>
      </c>
      <c r="F20" s="20">
        <f>IF(A20="","",SUMIF('Encomendas atrasadas'!$D$5:$D$204,A20,'Encomendas atrasadas'!$L$5:$L$204))</f>
        <v/>
      </c>
    </row>
    <row r="21">
      <c r="A21" s="5">
        <f>IF('Listas'!$A$9="","",'Listas'!$A$9)</f>
        <v/>
      </c>
      <c r="B21" s="17">
        <f>IF(A21="","",COUNTIF('Encomendas atrasadas'!$D$5:$D$204,A21))</f>
        <v/>
      </c>
      <c r="C21" s="17">
        <f>IF(A21="","",COUNTIFS('Encomendas atrasadas'!$D$5:$D$204,A21,'Encomendas atrasadas'!$H$5:$H$204,"Sim"))</f>
        <v/>
      </c>
      <c r="D21" s="18">
        <f>IF(OR(A21="",COUNTIFS('Encomendas atrasadas'!$D$5:$D$204,A21,'Encomendas atrasadas'!$H$5:$H$204,"&lt;&gt;")=0),"",C21/COUNTIFS('Encomendas atrasadas'!$D$5:$D$204,A21,'Encomendas atrasadas'!$H$5:$H$204,"&lt;&gt;"))</f>
        <v/>
      </c>
      <c r="E21" s="19">
        <f>IF(OR(A21="",COUNTIFS('Encomendas atrasadas'!$D$5:$D$204,A21,'Encomendas atrasadas'!$O$5:$O$204,"&gt;=0")=0),"",AVERAGEIFS('Encomendas atrasadas'!$O$5:$O$204,'Encomendas atrasadas'!$D$5:$D$204,A21))</f>
        <v/>
      </c>
      <c r="F21" s="20">
        <f>IF(A21="","",SUMIF('Encomendas atrasadas'!$D$5:$D$204,A21,'Encomendas atrasadas'!$L$5:$L$204))</f>
        <v/>
      </c>
    </row>
    <row r="22">
      <c r="A22" s="5">
        <f>IF('Listas'!$A$10="","",'Listas'!$A$10)</f>
        <v/>
      </c>
      <c r="B22" s="17">
        <f>IF(A22="","",COUNTIF('Encomendas atrasadas'!$D$5:$D$204,A22))</f>
        <v/>
      </c>
      <c r="C22" s="17">
        <f>IF(A22="","",COUNTIFS('Encomendas atrasadas'!$D$5:$D$204,A22,'Encomendas atrasadas'!$H$5:$H$204,"Sim"))</f>
        <v/>
      </c>
      <c r="D22" s="18">
        <f>IF(OR(A22="",COUNTIFS('Encomendas atrasadas'!$D$5:$D$204,A22,'Encomendas atrasadas'!$H$5:$H$204,"&lt;&gt;")=0),"",C22/COUNTIFS('Encomendas atrasadas'!$D$5:$D$204,A22,'Encomendas atrasadas'!$H$5:$H$204,"&lt;&gt;"))</f>
        <v/>
      </c>
      <c r="E22" s="19">
        <f>IF(OR(A22="",COUNTIFS('Encomendas atrasadas'!$D$5:$D$204,A22,'Encomendas atrasadas'!$O$5:$O$204,"&gt;=0")=0),"",AVERAGEIFS('Encomendas atrasadas'!$O$5:$O$204,'Encomendas atrasadas'!$D$5:$D$204,A22))</f>
        <v/>
      </c>
      <c r="F22" s="20">
        <f>IF(A22="","",SUMIF('Encomendas atrasadas'!$D$5:$D$204,A22,'Encomendas atrasadas'!$L$5:$L$204))</f>
        <v/>
      </c>
    </row>
    <row r="23">
      <c r="A23" s="5">
        <f>IF('Listas'!$A$11="","",'Listas'!$A$11)</f>
        <v/>
      </c>
      <c r="B23" s="17">
        <f>IF(A23="","",COUNTIF('Encomendas atrasadas'!$D$5:$D$204,A23))</f>
        <v/>
      </c>
      <c r="C23" s="17">
        <f>IF(A23="","",COUNTIFS('Encomendas atrasadas'!$D$5:$D$204,A23,'Encomendas atrasadas'!$H$5:$H$204,"Sim"))</f>
        <v/>
      </c>
      <c r="D23" s="18">
        <f>IF(OR(A23="",COUNTIFS('Encomendas atrasadas'!$D$5:$D$204,A23,'Encomendas atrasadas'!$H$5:$H$204,"&lt;&gt;")=0),"",C23/COUNTIFS('Encomendas atrasadas'!$D$5:$D$204,A23,'Encomendas atrasadas'!$H$5:$H$204,"&lt;&gt;"))</f>
        <v/>
      </c>
      <c r="E23" s="19">
        <f>IF(OR(A23="",COUNTIFS('Encomendas atrasadas'!$D$5:$D$204,A23,'Encomendas atrasadas'!$O$5:$O$204,"&gt;=0")=0),"",AVERAGEIFS('Encomendas atrasadas'!$O$5:$O$204,'Encomendas atrasadas'!$D$5:$D$204,A23))</f>
        <v/>
      </c>
      <c r="F23" s="20">
        <f>IF(A23="","",SUMIF('Encomendas atrasadas'!$D$5:$D$204,A23,'Encomendas atrasadas'!$L$5:$L$204))</f>
        <v/>
      </c>
    </row>
    <row r="24">
      <c r="A24" s="5">
        <f>IF('Listas'!$A$12="","",'Listas'!$A$12)</f>
        <v/>
      </c>
      <c r="B24" s="17">
        <f>IF(A24="","",COUNTIF('Encomendas atrasadas'!$D$5:$D$204,A24))</f>
        <v/>
      </c>
      <c r="C24" s="17">
        <f>IF(A24="","",COUNTIFS('Encomendas atrasadas'!$D$5:$D$204,A24,'Encomendas atrasadas'!$H$5:$H$204,"Sim"))</f>
        <v/>
      </c>
      <c r="D24" s="18">
        <f>IF(OR(A24="",COUNTIFS('Encomendas atrasadas'!$D$5:$D$204,A24,'Encomendas atrasadas'!$H$5:$H$204,"&lt;&gt;")=0),"",C24/COUNTIFS('Encomendas atrasadas'!$D$5:$D$204,A24,'Encomendas atrasadas'!$H$5:$H$204,"&lt;&gt;"))</f>
        <v/>
      </c>
      <c r="E24" s="19">
        <f>IF(OR(A24="",COUNTIFS('Encomendas atrasadas'!$D$5:$D$204,A24,'Encomendas atrasadas'!$O$5:$O$204,"&gt;=0")=0),"",AVERAGEIFS('Encomendas atrasadas'!$O$5:$O$204,'Encomendas atrasadas'!$D$5:$D$204,A24))</f>
        <v/>
      </c>
      <c r="F24" s="20">
        <f>IF(A24="","",SUMIF('Encomendas atrasadas'!$D$5:$D$204,A24,'Encomendas atrasadas'!$L$5:$L$204))</f>
        <v/>
      </c>
    </row>
    <row r="25">
      <c r="A25" s="5">
        <f>IF('Listas'!$A$13="","",'Listas'!$A$13)</f>
        <v/>
      </c>
      <c r="B25" s="17">
        <f>IF(A25="","",COUNTIF('Encomendas atrasadas'!$D$5:$D$204,A25))</f>
        <v/>
      </c>
      <c r="C25" s="17">
        <f>IF(A25="","",COUNTIFS('Encomendas atrasadas'!$D$5:$D$204,A25,'Encomendas atrasadas'!$H$5:$H$204,"Sim"))</f>
        <v/>
      </c>
      <c r="D25" s="18">
        <f>IF(OR(A25="",COUNTIFS('Encomendas atrasadas'!$D$5:$D$204,A25,'Encomendas atrasadas'!$H$5:$H$204,"&lt;&gt;")=0),"",C25/COUNTIFS('Encomendas atrasadas'!$D$5:$D$204,A25,'Encomendas atrasadas'!$H$5:$H$204,"&lt;&gt;"))</f>
        <v/>
      </c>
      <c r="E25" s="19">
        <f>IF(OR(A25="",COUNTIFS('Encomendas atrasadas'!$D$5:$D$204,A25,'Encomendas atrasadas'!$O$5:$O$204,"&gt;=0")=0),"",AVERAGEIFS('Encomendas atrasadas'!$O$5:$O$204,'Encomendas atrasadas'!$D$5:$D$204,A25))</f>
        <v/>
      </c>
      <c r="F25" s="20">
        <f>IF(A25="","",SUMIF('Encomendas atrasadas'!$D$5:$D$204,A25,'Encomendas atrasadas'!$L$5:$L$204))</f>
        <v/>
      </c>
    </row>
    <row r="26">
      <c r="A26" s="5">
        <f>IF('Listas'!$A$14="","",'Listas'!$A$14)</f>
        <v/>
      </c>
      <c r="B26" s="17">
        <f>IF(A26="","",COUNTIF('Encomendas atrasadas'!$D$5:$D$204,A26))</f>
        <v/>
      </c>
      <c r="C26" s="17">
        <f>IF(A26="","",COUNTIFS('Encomendas atrasadas'!$D$5:$D$204,A26,'Encomendas atrasadas'!$H$5:$H$204,"Sim"))</f>
        <v/>
      </c>
      <c r="D26" s="18">
        <f>IF(OR(A26="",COUNTIFS('Encomendas atrasadas'!$D$5:$D$204,A26,'Encomendas atrasadas'!$H$5:$H$204,"&lt;&gt;")=0),"",C26/COUNTIFS('Encomendas atrasadas'!$D$5:$D$204,A26,'Encomendas atrasadas'!$H$5:$H$204,"&lt;&gt;"))</f>
        <v/>
      </c>
      <c r="E26" s="19">
        <f>IF(OR(A26="",COUNTIFS('Encomendas atrasadas'!$D$5:$D$204,A26,'Encomendas atrasadas'!$O$5:$O$204,"&gt;=0")=0),"",AVERAGEIFS('Encomendas atrasadas'!$O$5:$O$204,'Encomendas atrasadas'!$D$5:$D$204,A26))</f>
        <v/>
      </c>
      <c r="F26" s="20">
        <f>IF(A26="","",SUMIF('Encomendas atrasadas'!$D$5:$D$204,A26,'Encomendas atrasadas'!$L$5:$L$204))</f>
        <v/>
      </c>
    </row>
    <row r="27">
      <c r="A27" s="5">
        <f>IF('Listas'!$A$15="","",'Listas'!$A$15)</f>
        <v/>
      </c>
      <c r="B27" s="17">
        <f>IF(A27="","",COUNTIF('Encomendas atrasadas'!$D$5:$D$204,A27))</f>
        <v/>
      </c>
      <c r="C27" s="17">
        <f>IF(A27="","",COUNTIFS('Encomendas atrasadas'!$D$5:$D$204,A27,'Encomendas atrasadas'!$H$5:$H$204,"Sim"))</f>
        <v/>
      </c>
      <c r="D27" s="18">
        <f>IF(OR(A27="",COUNTIFS('Encomendas atrasadas'!$D$5:$D$204,A27,'Encomendas atrasadas'!$H$5:$H$204,"&lt;&gt;")=0),"",C27/COUNTIFS('Encomendas atrasadas'!$D$5:$D$204,A27,'Encomendas atrasadas'!$H$5:$H$204,"&lt;&gt;"))</f>
        <v/>
      </c>
      <c r="E27" s="19">
        <f>IF(OR(A27="",COUNTIFS('Encomendas atrasadas'!$D$5:$D$204,A27,'Encomendas atrasadas'!$O$5:$O$204,"&gt;=0")=0),"",AVERAGEIFS('Encomendas atrasadas'!$O$5:$O$204,'Encomendas atrasadas'!$D$5:$D$204,A27))</f>
        <v/>
      </c>
      <c r="F27" s="20">
        <f>IF(A27="","",SUMIF('Encomendas atrasadas'!$D$5:$D$204,A27,'Encomendas atrasadas'!$L$5:$L$204))</f>
        <v/>
      </c>
    </row>
    <row r="28">
      <c r="A28" s="5">
        <f>IF('Listas'!$A$16="","",'Listas'!$A$16)</f>
        <v/>
      </c>
      <c r="B28" s="17">
        <f>IF(A28="","",COUNTIF('Encomendas atrasadas'!$D$5:$D$204,A28))</f>
        <v/>
      </c>
      <c r="C28" s="17">
        <f>IF(A28="","",COUNTIFS('Encomendas atrasadas'!$D$5:$D$204,A28,'Encomendas atrasadas'!$H$5:$H$204,"Sim"))</f>
        <v/>
      </c>
      <c r="D28" s="18">
        <f>IF(OR(A28="",COUNTIFS('Encomendas atrasadas'!$D$5:$D$204,A28,'Encomendas atrasadas'!$H$5:$H$204,"&lt;&gt;")=0),"",C28/COUNTIFS('Encomendas atrasadas'!$D$5:$D$204,A28,'Encomendas atrasadas'!$H$5:$H$204,"&lt;&gt;"))</f>
        <v/>
      </c>
      <c r="E28" s="19">
        <f>IF(OR(A28="",COUNTIFS('Encomendas atrasadas'!$D$5:$D$204,A28,'Encomendas atrasadas'!$O$5:$O$204,"&gt;=0")=0),"",AVERAGEIFS('Encomendas atrasadas'!$O$5:$O$204,'Encomendas atrasadas'!$D$5:$D$204,A28))</f>
        <v/>
      </c>
      <c r="F28" s="20">
        <f>IF(A28="","",SUMIF('Encomendas atrasadas'!$D$5:$D$204,A28,'Encomendas atrasadas'!$L$5:$L$204))</f>
        <v/>
      </c>
    </row>
    <row r="30">
      <c r="A30" s="16" t="inlineStr">
        <is>
          <t>Por transportadora</t>
        </is>
      </c>
    </row>
    <row r="31" ht="30" customHeight="1">
      <c r="A31" s="3" t="inlineStr">
        <is>
          <t>Transportadora</t>
        </is>
      </c>
      <c r="B31" s="3" t="inlineStr">
        <is>
          <t>Encomendas</t>
        </is>
      </c>
      <c r="C31" s="3" t="inlineStr">
        <is>
          <t>Avisado antes de perguntar</t>
        </is>
      </c>
      <c r="D31" s="3" t="inlineStr">
        <is>
          <t>Percentagem avisada primeiro</t>
        </is>
      </c>
      <c r="E31" s="3" t="inlineStr">
        <is>
          <t>Média de dias de atraso</t>
        </is>
      </c>
    </row>
    <row r="32">
      <c r="A32" s="5">
        <f>IF('Listas'!$B$5="","",'Listas'!$B$5)</f>
        <v/>
      </c>
      <c r="B32" s="17">
        <f>IF(A32="","",COUNTIF('Encomendas atrasadas'!$C$5:$C$204,A32))</f>
        <v/>
      </c>
      <c r="C32" s="17">
        <f>IF(A32="","",COUNTIFS('Encomendas atrasadas'!$C$5:$C$204,A32,'Encomendas atrasadas'!$H$5:$H$204,"Sim"))</f>
        <v/>
      </c>
      <c r="D32" s="18">
        <f>IF(OR(A32="",COUNTIFS('Encomendas atrasadas'!$C$5:$C$204,A32,'Encomendas atrasadas'!$H$5:$H$204,"&lt;&gt;")=0),"",C32/COUNTIFS('Encomendas atrasadas'!$C$5:$C$204,A32,'Encomendas atrasadas'!$H$5:$H$204,"&lt;&gt;"))</f>
        <v/>
      </c>
      <c r="E32" s="19">
        <f>IF(OR(A32="",COUNTIFS('Encomendas atrasadas'!$C$5:$C$204,A32,'Encomendas atrasadas'!$O$5:$O$204,"&gt;=0")=0),"",AVERAGEIFS('Encomendas atrasadas'!$O$5:$O$204,'Encomendas atrasadas'!$C$5:$C$204,A32))</f>
        <v/>
      </c>
    </row>
    <row r="33">
      <c r="A33" s="5">
        <f>IF('Listas'!$B$6="","",'Listas'!$B$6)</f>
        <v/>
      </c>
      <c r="B33" s="17">
        <f>IF(A33="","",COUNTIF('Encomendas atrasadas'!$C$5:$C$204,A33))</f>
        <v/>
      </c>
      <c r="C33" s="17">
        <f>IF(A33="","",COUNTIFS('Encomendas atrasadas'!$C$5:$C$204,A33,'Encomendas atrasadas'!$H$5:$H$204,"Sim"))</f>
        <v/>
      </c>
      <c r="D33" s="18">
        <f>IF(OR(A33="",COUNTIFS('Encomendas atrasadas'!$C$5:$C$204,A33,'Encomendas atrasadas'!$H$5:$H$204,"&lt;&gt;")=0),"",C33/COUNTIFS('Encomendas atrasadas'!$C$5:$C$204,A33,'Encomendas atrasadas'!$H$5:$H$204,"&lt;&gt;"))</f>
        <v/>
      </c>
      <c r="E33" s="19">
        <f>IF(OR(A33="",COUNTIFS('Encomendas atrasadas'!$C$5:$C$204,A33,'Encomendas atrasadas'!$O$5:$O$204,"&gt;=0")=0),"",AVERAGEIFS('Encomendas atrasadas'!$O$5:$O$204,'Encomendas atrasadas'!$C$5:$C$204,A33))</f>
        <v/>
      </c>
    </row>
    <row r="34">
      <c r="A34" s="5">
        <f>IF('Listas'!$B$7="","",'Listas'!$B$7)</f>
        <v/>
      </c>
      <c r="B34" s="17">
        <f>IF(A34="","",COUNTIF('Encomendas atrasadas'!$C$5:$C$204,A34))</f>
        <v/>
      </c>
      <c r="C34" s="17">
        <f>IF(A34="","",COUNTIFS('Encomendas atrasadas'!$C$5:$C$204,A34,'Encomendas atrasadas'!$H$5:$H$204,"Sim"))</f>
        <v/>
      </c>
      <c r="D34" s="18">
        <f>IF(OR(A34="",COUNTIFS('Encomendas atrasadas'!$C$5:$C$204,A34,'Encomendas atrasadas'!$H$5:$H$204,"&lt;&gt;")=0),"",C34/COUNTIFS('Encomendas atrasadas'!$C$5:$C$204,A34,'Encomendas atrasadas'!$H$5:$H$204,"&lt;&gt;"))</f>
        <v/>
      </c>
      <c r="E34" s="19">
        <f>IF(OR(A34="",COUNTIFS('Encomendas atrasadas'!$C$5:$C$204,A34,'Encomendas atrasadas'!$O$5:$O$204,"&gt;=0")=0),"",AVERAGEIFS('Encomendas atrasadas'!$O$5:$O$204,'Encomendas atrasadas'!$C$5:$C$204,A34))</f>
        <v/>
      </c>
    </row>
    <row r="35">
      <c r="A35" s="5">
        <f>IF('Listas'!$B$8="","",'Listas'!$B$8)</f>
        <v/>
      </c>
      <c r="B35" s="17">
        <f>IF(A35="","",COUNTIF('Encomendas atrasadas'!$C$5:$C$204,A35))</f>
        <v/>
      </c>
      <c r="C35" s="17">
        <f>IF(A35="","",COUNTIFS('Encomendas atrasadas'!$C$5:$C$204,A35,'Encomendas atrasadas'!$H$5:$H$204,"Sim"))</f>
        <v/>
      </c>
      <c r="D35" s="18">
        <f>IF(OR(A35="",COUNTIFS('Encomendas atrasadas'!$C$5:$C$204,A35,'Encomendas atrasadas'!$H$5:$H$204,"&lt;&gt;")=0),"",C35/COUNTIFS('Encomendas atrasadas'!$C$5:$C$204,A35,'Encomendas atrasadas'!$H$5:$H$204,"&lt;&gt;"))</f>
        <v/>
      </c>
      <c r="E35" s="19">
        <f>IF(OR(A35="",COUNTIFS('Encomendas atrasadas'!$C$5:$C$204,A35,'Encomendas atrasadas'!$O$5:$O$204,"&gt;=0")=0),"",AVERAGEIFS('Encomendas atrasadas'!$O$5:$O$204,'Encomendas atrasadas'!$C$5:$C$204,A35))</f>
        <v/>
      </c>
    </row>
    <row r="36">
      <c r="A36" s="5">
        <f>IF('Listas'!$B$9="","",'Listas'!$B$9)</f>
        <v/>
      </c>
      <c r="B36" s="17">
        <f>IF(A36="","",COUNTIF('Encomendas atrasadas'!$C$5:$C$204,A36))</f>
        <v/>
      </c>
      <c r="C36" s="17">
        <f>IF(A36="","",COUNTIFS('Encomendas atrasadas'!$C$5:$C$204,A36,'Encomendas atrasadas'!$H$5:$H$204,"Sim"))</f>
        <v/>
      </c>
      <c r="D36" s="18">
        <f>IF(OR(A36="",COUNTIFS('Encomendas atrasadas'!$C$5:$C$204,A36,'Encomendas atrasadas'!$H$5:$H$204,"&lt;&gt;")=0),"",C36/COUNTIFS('Encomendas atrasadas'!$C$5:$C$204,A36,'Encomendas atrasadas'!$H$5:$H$204,"&lt;&gt;"))</f>
        <v/>
      </c>
      <c r="E36" s="19">
        <f>IF(OR(A36="",COUNTIFS('Encomendas atrasadas'!$C$5:$C$204,A36,'Encomendas atrasadas'!$O$5:$O$204,"&gt;=0")=0),"",AVERAGEIFS('Encomendas atrasadas'!$O$5:$O$204,'Encomendas atrasadas'!$C$5:$C$204,A36))</f>
        <v/>
      </c>
    </row>
    <row r="37">
      <c r="A37" s="5">
        <f>IF('Listas'!$B$10="","",'Listas'!$B$10)</f>
        <v/>
      </c>
      <c r="B37" s="17">
        <f>IF(A37="","",COUNTIF('Encomendas atrasadas'!$C$5:$C$204,A37))</f>
        <v/>
      </c>
      <c r="C37" s="17">
        <f>IF(A37="","",COUNTIFS('Encomendas atrasadas'!$C$5:$C$204,A37,'Encomendas atrasadas'!$H$5:$H$204,"Sim"))</f>
        <v/>
      </c>
      <c r="D37" s="18">
        <f>IF(OR(A37="",COUNTIFS('Encomendas atrasadas'!$C$5:$C$204,A37,'Encomendas atrasadas'!$H$5:$H$204,"&lt;&gt;")=0),"",C37/COUNTIFS('Encomendas atrasadas'!$C$5:$C$204,A37,'Encomendas atrasadas'!$H$5:$H$204,"&lt;&gt;"))</f>
        <v/>
      </c>
      <c r="E37" s="19">
        <f>IF(OR(A37="",COUNTIFS('Encomendas atrasadas'!$C$5:$C$204,A37,'Encomendas atrasadas'!$O$5:$O$204,"&gt;=0")=0),"",AVERAGEIFS('Encomendas atrasadas'!$O$5:$O$204,'Encomendas atrasadas'!$C$5:$C$204,A37))</f>
        <v/>
      </c>
    </row>
    <row r="38">
      <c r="A38" s="5">
        <f>IF('Listas'!$B$11="","",'Listas'!$B$11)</f>
        <v/>
      </c>
      <c r="B38" s="17">
        <f>IF(A38="","",COUNTIF('Encomendas atrasadas'!$C$5:$C$204,A38))</f>
        <v/>
      </c>
      <c r="C38" s="17">
        <f>IF(A38="","",COUNTIFS('Encomendas atrasadas'!$C$5:$C$204,A38,'Encomendas atrasadas'!$H$5:$H$204,"Sim"))</f>
        <v/>
      </c>
      <c r="D38" s="18">
        <f>IF(OR(A38="",COUNTIFS('Encomendas atrasadas'!$C$5:$C$204,A38,'Encomendas atrasadas'!$H$5:$H$204,"&lt;&gt;")=0),"",C38/COUNTIFS('Encomendas atrasadas'!$C$5:$C$204,A38,'Encomendas atrasadas'!$H$5:$H$204,"&lt;&gt;"))</f>
        <v/>
      </c>
      <c r="E38" s="19">
        <f>IF(OR(A38="",COUNTIFS('Encomendas atrasadas'!$C$5:$C$204,A38,'Encomendas atrasadas'!$O$5:$O$204,"&gt;=0")=0),"",AVERAGEIFS('Encomendas atrasadas'!$O$5:$O$204,'Encomendas atrasadas'!$C$5:$C$204,A38))</f>
        <v/>
      </c>
    </row>
    <row r="39">
      <c r="A39" s="5">
        <f>IF('Listas'!$B$12="","",'Listas'!$B$12)</f>
        <v/>
      </c>
      <c r="B39" s="17">
        <f>IF(A39="","",COUNTIF('Encomendas atrasadas'!$C$5:$C$204,A39))</f>
        <v/>
      </c>
      <c r="C39" s="17">
        <f>IF(A39="","",COUNTIFS('Encomendas atrasadas'!$C$5:$C$204,A39,'Encomendas atrasadas'!$H$5:$H$204,"Sim"))</f>
        <v/>
      </c>
      <c r="D39" s="18">
        <f>IF(OR(A39="",COUNTIFS('Encomendas atrasadas'!$C$5:$C$204,A39,'Encomendas atrasadas'!$H$5:$H$204,"&lt;&gt;")=0),"",C39/COUNTIFS('Encomendas atrasadas'!$C$5:$C$204,A39,'Encomendas atrasadas'!$H$5:$H$204,"&lt;&gt;"))</f>
        <v/>
      </c>
      <c r="E39" s="19">
        <f>IF(OR(A39="",COUNTIFS('Encomendas atrasadas'!$C$5:$C$204,A39,'Encomendas atrasadas'!$O$5:$O$204,"&gt;=0")=0),"",AVERAGEIFS('Encomendas atrasadas'!$O$5:$O$204,'Encomendas atrasadas'!$C$5:$C$204,A39))</f>
        <v/>
      </c>
    </row>
    <row r="40">
      <c r="A40" s="5">
        <f>IF('Listas'!$B$13="","",'Listas'!$B$13)</f>
        <v/>
      </c>
      <c r="B40" s="17">
        <f>IF(A40="","",COUNTIF('Encomendas atrasadas'!$C$5:$C$204,A40))</f>
        <v/>
      </c>
      <c r="C40" s="17">
        <f>IF(A40="","",COUNTIFS('Encomendas atrasadas'!$C$5:$C$204,A40,'Encomendas atrasadas'!$H$5:$H$204,"Sim"))</f>
        <v/>
      </c>
      <c r="D40" s="18">
        <f>IF(OR(A40="",COUNTIFS('Encomendas atrasadas'!$C$5:$C$204,A40,'Encomendas atrasadas'!$H$5:$H$204,"&lt;&gt;")=0),"",C40/COUNTIFS('Encomendas atrasadas'!$C$5:$C$204,A40,'Encomendas atrasadas'!$H$5:$H$204,"&lt;&gt;"))</f>
        <v/>
      </c>
      <c r="E40" s="19">
        <f>IF(OR(A40="",COUNTIFS('Encomendas atrasadas'!$C$5:$C$204,A40,'Encomendas atrasadas'!$O$5:$O$204,"&gt;=0")=0),"",AVERAGEIFS('Encomendas atrasadas'!$O$5:$O$204,'Encomendas atrasadas'!$C$5:$C$204,A40))</f>
        <v/>
      </c>
    </row>
    <row r="41">
      <c r="A41" s="5">
        <f>IF('Listas'!$B$14="","",'Listas'!$B$14)</f>
        <v/>
      </c>
      <c r="B41" s="17">
        <f>IF(A41="","",COUNTIF('Encomendas atrasadas'!$C$5:$C$204,A41))</f>
        <v/>
      </c>
      <c r="C41" s="17">
        <f>IF(A41="","",COUNTIFS('Encomendas atrasadas'!$C$5:$C$204,A41,'Encomendas atrasadas'!$H$5:$H$204,"Sim"))</f>
        <v/>
      </c>
      <c r="D41" s="18">
        <f>IF(OR(A41="",COUNTIFS('Encomendas atrasadas'!$C$5:$C$204,A41,'Encomendas atrasadas'!$H$5:$H$204,"&lt;&gt;")=0),"",C41/COUNTIFS('Encomendas atrasadas'!$C$5:$C$204,A41,'Encomendas atrasadas'!$H$5:$H$204,"&lt;&gt;"))</f>
        <v/>
      </c>
      <c r="E41" s="19">
        <f>IF(OR(A41="",COUNTIFS('Encomendas atrasadas'!$C$5:$C$204,A41,'Encomendas atrasadas'!$O$5:$O$204,"&gt;=0")=0),"",AVERAGEIFS('Encomendas atrasadas'!$O$5:$O$204,'Encomendas atrasadas'!$C$5:$C$204,A41))</f>
        <v/>
      </c>
    </row>
    <row r="43">
      <c r="A43" s="21" t="inlineStr">
        <is>
          <t>Modelo grátis da CRMsoftware.pro. Dados do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4" customWidth="1" min="3" max="3"/>
    <col width="14" customWidth="1" min="4" max="4"/>
    <col width="10" customWidth="1" min="5" max="5"/>
  </cols>
  <sheetData>
    <row r="1">
      <c r="A1" s="1" t="inlineStr">
        <is>
          <t>Listas</t>
        </is>
      </c>
    </row>
    <row r="2">
      <c r="A2" s="2" t="inlineStr">
        <is>
          <t>Edite aqui as transportadoras, e as causas ou os gestos se precisar de outros. Os menus do registo e do Resumo usam estas listas.</t>
        </is>
      </c>
    </row>
    <row r="4" ht="24" customHeight="1">
      <c r="A4" s="3" t="inlineStr">
        <is>
          <t>Causas</t>
        </is>
      </c>
      <c r="B4" s="3" t="inlineStr">
        <is>
          <t>Transportadoras</t>
        </is>
      </c>
      <c r="C4" s="3" t="inlineStr">
        <is>
          <t>Gestos</t>
        </is>
      </c>
      <c r="D4" s="3" t="inlineStr">
        <is>
          <t>Resultados</t>
        </is>
      </c>
      <c r="E4" s="3" t="inlineStr">
        <is>
          <t>Sim / Não</t>
        </is>
      </c>
    </row>
    <row r="5">
      <c r="A5" s="5" t="inlineStr">
        <is>
          <t>Atraso da transportadora</t>
        </is>
      </c>
      <c r="B5" s="5" t="inlineStr">
        <is>
          <t>Transportadora A</t>
        </is>
      </c>
      <c r="C5" s="5" t="inlineStr">
        <is>
          <t>Nenhum</t>
        </is>
      </c>
      <c r="D5" s="5" t="inlineStr">
        <is>
          <t>Aberta</t>
        </is>
      </c>
      <c r="E5" s="5" t="inlineStr">
        <is>
          <t>Sim</t>
        </is>
      </c>
    </row>
    <row r="6">
      <c r="A6" s="5" t="inlineStr">
        <is>
          <t>Mau tempo ou greve</t>
        </is>
      </c>
      <c r="B6" s="5" t="inlineStr">
        <is>
          <t>Transportadora B</t>
        </is>
      </c>
      <c r="C6" s="5" t="inlineStr">
        <is>
          <t>Portes de envio reembolsados</t>
        </is>
      </c>
      <c r="D6" s="5" t="inlineStr">
        <is>
          <t>Entregue</t>
        </is>
      </c>
      <c r="E6" s="5" t="inlineStr">
        <is>
          <t>Não</t>
        </is>
      </c>
    </row>
    <row r="7">
      <c r="A7" s="5" t="inlineStr">
        <is>
          <t>Retenção na alfândega</t>
        </is>
      </c>
      <c r="B7" s="5" t="inlineStr">
        <is>
          <t>Serviço postal</t>
        </is>
      </c>
      <c r="C7" s="5" t="inlineStr">
        <is>
          <t>Crédito em loja</t>
        </is>
      </c>
      <c r="D7" s="5" t="inlineStr">
        <is>
          <t>Substituída</t>
        </is>
      </c>
    </row>
    <row r="8">
      <c r="A8" s="5" t="inlineStr">
        <is>
          <t>Sem stock</t>
        </is>
      </c>
      <c r="B8" s="5" t="n"/>
      <c r="C8" s="5" t="inlineStr">
        <is>
          <t>Reembolso parcial</t>
        </is>
      </c>
      <c r="D8" s="5" t="inlineStr">
        <is>
          <t>Reembolsada</t>
        </is>
      </c>
    </row>
    <row r="9">
      <c r="A9" s="5" t="inlineStr">
        <is>
          <t>Envio parcial</t>
        </is>
      </c>
      <c r="B9" s="5" t="n"/>
      <c r="C9" s="5" t="inlineStr">
        <is>
          <t>Outro</t>
        </is>
      </c>
      <c r="D9" s="5" t="inlineStr">
        <is>
          <t>Cancelada</t>
        </is>
      </c>
    </row>
    <row r="10">
      <c r="A10" s="5" t="inlineStr">
        <is>
          <t>Perdida em trânsito</t>
        </is>
      </c>
      <c r="B10" s="5" t="n"/>
    </row>
    <row r="11">
      <c r="A11" s="5" t="inlineStr">
        <is>
          <t>Marcada como entregue, não recebida</t>
        </is>
      </c>
      <c r="B11" s="5" t="n"/>
    </row>
    <row r="12">
      <c r="A12" s="5" t="inlineStr">
        <is>
          <t>O nosso armazém</t>
        </is>
      </c>
      <c r="B12" s="5" t="n"/>
    </row>
    <row r="13">
      <c r="A13" s="5" t="n"/>
      <c r="B13" s="5" t="n"/>
    </row>
    <row r="14">
      <c r="A14" s="5" t="n"/>
      <c r="B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encomendas atrasadas</dc:title>
  <dcterms:created xmlns:dcterms="http://purl.org/dc/terms/" xmlns:xsi="http://www.w3.org/2001/XMLSchema-instance" xsi:type="dcterms:W3CDTF">2026-10-19T13:28:36Z</dcterms:created>
  <dcterms:modified xmlns:dcterms="http://purl.org/dc/terms/" xmlns:xsi="http://www.w3.org/2001/XMLSchema-instance" xsi:type="dcterms:W3CDTF">2026-10-19T13:28:36Z</dcterms:modified>
</cp:coreProperties>
</file>