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答卷记录" sheetId="1" state="visible" r:id="rId1"/>
    <sheet xmlns:r="http://schemas.openxmlformats.org/officeDocument/2006/relationships" name="汇总" sheetId="2" state="visible" r:id="rId2"/>
    <sheet xmlns:r="http://schemas.openxmlformats.org/officeDocument/2006/relationships" name="列表和设置" sheetId="3" state="visible" r:id="rId3"/>
  </sheets>
  <definedNames>
    <definedName name="_xlnm._FilterDatabase" localSheetId="0" hidden="1">'答卷记录'!$A$4:$Q$204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10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b val="1"/>
      <color rgb="004B22C9"/>
      <sz val="11"/>
    </font>
    <font>
      <name val="Microsoft YaHei"/>
      <b val="1"/>
      <sz val="12"/>
    </font>
    <font>
      <name val="Microsoft YaHei"/>
      <b val="1"/>
      <color rgb="009A5B00"/>
      <sz val="10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6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  <border>
      <left/>
      <right/>
      <top style="thin">
        <color rgb="00E7E4F2"/>
      </top>
      <bottom/>
      <diagonal/>
    </border>
    <border>
      <left/>
      <right style="thin">
        <color rgb="00E7E4F2"/>
      </right>
      <top style="thin">
        <color rgb="00E7E4F2"/>
      </top>
      <bottom/>
      <diagonal/>
    </border>
    <border>
      <left/>
      <right/>
      <top style="thin">
        <color rgb="00E7E4F2"/>
      </top>
      <bottom style="thin">
        <color rgb="00E7E4F2"/>
      </bottom>
      <diagonal/>
    </border>
    <border>
      <left/>
      <right style="thin">
        <color rgb="00E7E4F2"/>
      </right>
      <top style="thin">
        <color rgb="00E7E4F2"/>
      </top>
      <bottom style="thin">
        <color rgb="00E7E4F2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/>
    </xf>
    <xf numFmtId="1" fontId="4" fillId="0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164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1" fontId="6" fillId="0" borderId="1" applyAlignment="1" pivotButton="0" quotePrefix="0" xfId="0">
      <alignment horizontal="center" vertical="top" wrapText="1"/>
    </xf>
    <xf numFmtId="9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3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1" fontId="4" fillId="0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165" fontId="4" fillId="3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1" fontId="6" fillId="3" borderId="1" applyAlignment="1" pivotButton="0" quotePrefix="0" xfId="0">
      <alignment horizontal="center" vertical="top" wrapText="1"/>
    </xf>
    <xf numFmtId="9" fontId="6" fillId="3" borderId="1" applyAlignment="1" pivotButton="0" quotePrefix="0" xfId="0">
      <alignment horizontal="center" vertical="top" wrapText="1"/>
    </xf>
    <xf numFmtId="165" fontId="6" fillId="3" borderId="1" applyAlignment="1" pivotButton="0" quotePrefix="0" xfId="0">
      <alignment horizontal="center" vertical="top" wrapText="1"/>
    </xf>
    <xf numFmtId="164" fontId="4" fillId="3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 wrapText="1"/>
    </xf>
    <xf numFmtId="0" fontId="9" fillId="0" borderId="0" pivotButton="0" quotePrefix="0" xfId="0"/>
    <xf numFmtId="0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3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6" customWidth="1" min="2" max="2"/>
    <col width="20" customWidth="1" min="3" max="3"/>
    <col width="16" customWidth="1" min="4" max="4"/>
    <col width="10" customWidth="1" min="5" max="5"/>
    <col width="11" customWidth="1" min="6" max="6"/>
    <col width="10" customWidth="1" min="7" max="7"/>
    <col width="9" customWidth="1" min="8" max="8"/>
    <col width="11" customWidth="1" min="9" max="9"/>
    <col width="44" customWidth="1" min="10" max="10"/>
    <col width="26" customWidth="1" min="11" max="11"/>
    <col width="9" customWidth="1" min="12" max="12"/>
    <col width="12" customWidth="1" min="13" max="13"/>
    <col width="12" customWidth="1" min="14" max="14"/>
    <col width="12" customWidth="1" min="15" max="15"/>
    <col width="40" customWidth="1" min="16" max="16"/>
    <col width="7" customWidth="1" min="17" max="17"/>
  </cols>
  <sheetData>
    <row r="1">
      <c r="A1" s="1" t="inlineStr">
        <is>
          <t>调查答卷记录表</t>
        </is>
      </c>
    </row>
    <row r="2">
      <c r="A2" s="2" t="inlineStr">
        <is>
          <t>每份答卷一行。带底色的列会自动填写。低分 = 已解决或已设置好为“否”、满意度或费力度不高于限值，或 NPS 0 到 6（限值见“列表和设置”工作表）。</t>
        </is>
      </c>
    </row>
    <row r="3">
      <c r="A3" s="2" t="inlineStr">
        <is>
          <t>回复截止日 = 答卷后的下一个工作日。跟进状态：填写回复日期后为“已完成”；回复截止日之前为“待回复”；之后为“已逾期”。</t>
        </is>
      </c>
    </row>
    <row r="4" ht="34" customHeight="1">
      <c r="A4" s="3" t="inlineStr">
        <is>
          <t>答卷日期</t>
        </is>
      </c>
      <c r="B4" s="3" t="inlineStr">
        <is>
          <t>客户</t>
        </is>
      </c>
      <c r="C4" s="3" t="inlineStr">
        <is>
          <t>问卷</t>
        </is>
      </c>
      <c r="D4" s="3" t="inlineStr">
        <is>
          <t>编号</t>
        </is>
      </c>
      <c r="E4" s="3" t="inlineStr">
        <is>
          <t>已解决或已设置好</t>
        </is>
      </c>
      <c r="F4" s="3" t="inlineStr">
        <is>
          <t>满意度（1-5）</t>
        </is>
      </c>
      <c r="G4" s="3" t="inlineStr">
        <is>
          <t>费力度（1-7）</t>
        </is>
      </c>
      <c r="H4" s="3" t="inlineStr">
        <is>
          <t>NPS（0-10）</t>
        </is>
      </c>
      <c r="I4" s="3" t="inlineStr">
        <is>
          <t>NPS 分组</t>
        </is>
      </c>
      <c r="J4" s="3" t="inlineStr">
        <is>
          <t>意见</t>
        </is>
      </c>
      <c r="K4" s="3" t="inlineStr">
        <is>
          <t>反馈负责人</t>
        </is>
      </c>
      <c r="L4" s="3" t="inlineStr">
        <is>
          <t>低分</t>
        </is>
      </c>
      <c r="M4" s="3" t="inlineStr">
        <is>
          <t>回复截止日</t>
        </is>
      </c>
      <c r="N4" s="3" t="inlineStr">
        <is>
          <t>回复日期</t>
        </is>
      </c>
      <c r="O4" s="3" t="inlineStr">
        <is>
          <t>跟进状态</t>
        </is>
      </c>
      <c r="P4" s="3" t="inlineStr">
        <is>
          <t>采取的措施和备注</t>
        </is>
      </c>
      <c r="Q4" s="3" t="inlineStr">
        <is>
          <t>待跟进序号</t>
        </is>
      </c>
    </row>
    <row r="5">
      <c r="A5" s="4" t="n">
        <v>46267</v>
      </c>
      <c r="B5" s="5" t="inlineStr">
        <is>
          <t>Lena Fischer, Fischer Florals</t>
        </is>
      </c>
      <c r="C5" s="6" t="inlineStr">
        <is>
          <t>工单或聊天后</t>
        </is>
      </c>
      <c r="D5" s="6" t="inlineStr">
        <is>
          <t>T-371</t>
        </is>
      </c>
      <c r="E5" s="7" t="inlineStr">
        <is>
          <t>是</t>
        </is>
      </c>
      <c r="F5" s="8" t="n">
        <v>5</v>
      </c>
      <c r="G5" s="8" t="n">
        <v>7</v>
      </c>
      <c r="H5" s="8" t="n"/>
      <c r="I5" s="9">
        <f>IF($H5="","",IF($H5&gt;=9,"推荐者",IF($H5&gt;=7,"中立者","贬损者")))</f>
        <v/>
      </c>
      <c r="J5" s="6" t="inlineStr">
        <is>
          <t>又快又清楚，谢谢。</t>
        </is>
      </c>
      <c r="K5" s="6" t="inlineStr">
        <is>
          <t>Maya Chen，客户服务主管</t>
        </is>
      </c>
      <c r="L5" s="9">
        <f>IF($A5="","",IF(OR($E5="否",AND($F5&lt;&gt;"",$F5&lt;='列表和设置'!$F$5),AND($G5&lt;&gt;"",$G5&lt;='列表和设置'!$F$6),AND($H5&lt;&gt;"",$H5&lt;=6)),"是","否"))</f>
        <v/>
      </c>
      <c r="M5" s="10">
        <f>IF($L5="是",WORKDAY($A5,'列表和设置'!$F$7),"")</f>
        <v/>
      </c>
      <c r="N5" s="4" t="n"/>
      <c r="O5" s="11">
        <f>IF($L5&lt;&gt;"是","",IF($N5&lt;&gt;"","已完成",IF(TODAY()&gt;$M5,"已逾期","待回复")))</f>
        <v/>
      </c>
      <c r="P5" s="6" t="n"/>
      <c r="Q5" s="12">
        <f>IF(OR($O5="待回复",$O5="已逾期"),COUNTIF($O$5:$O5,"待回复")+COUNTIF($O$5:$O5,"已逾期"),"")</f>
        <v/>
      </c>
    </row>
    <row r="6">
      <c r="A6" s="4" t="n">
        <v>46269</v>
      </c>
      <c r="B6" s="5" t="inlineStr">
        <is>
          <t>Ben Ortiz, Ortiz Plumbing</t>
        </is>
      </c>
      <c r="C6" s="6" t="inlineStr">
        <is>
          <t>工单或聊天后</t>
        </is>
      </c>
      <c r="D6" s="6" t="inlineStr">
        <is>
          <t>T-377</t>
        </is>
      </c>
      <c r="E6" s="7" t="inlineStr">
        <is>
          <t>是</t>
        </is>
      </c>
      <c r="F6" s="8" t="n">
        <v>5</v>
      </c>
      <c r="G6" s="8" t="n">
        <v>6</v>
      </c>
      <c r="H6" s="8" t="n"/>
      <c r="I6" s="9">
        <f>IF($H6="","",IF($H6&gt;=9,"推荐者",IF($H6&gt;=7,"中立者","贬损者")))</f>
        <v/>
      </c>
      <c r="J6" s="6" t="n"/>
      <c r="K6" s="6" t="inlineStr">
        <is>
          <t>Maya Chen，客户服务主管</t>
        </is>
      </c>
      <c r="L6" s="9">
        <f>IF($A6="","",IF(OR($E6="否",AND($F6&lt;&gt;"",$F6&lt;='列表和设置'!$F$5),AND($G6&lt;&gt;"",$G6&lt;='列表和设置'!$F$6),AND($H6&lt;&gt;"",$H6&lt;=6)),"是","否"))</f>
        <v/>
      </c>
      <c r="M6" s="10">
        <f>IF($L6="是",WORKDAY($A6,'列表和设置'!$F$7),"")</f>
        <v/>
      </c>
      <c r="N6" s="4" t="n"/>
      <c r="O6" s="11">
        <f>IF($L6&lt;&gt;"是","",IF($N6&lt;&gt;"","已完成",IF(TODAY()&gt;$M6,"已逾期","待回复")))</f>
        <v/>
      </c>
      <c r="P6" s="6" t="n"/>
      <c r="Q6" s="12">
        <f>IF(OR($O6="待回复",$O6="已逾期"),COUNTIF($O$5:$O6,"待回复")+COUNTIF($O$5:$O6,"已逾期"),"")</f>
        <v/>
      </c>
    </row>
    <row r="7">
      <c r="A7" s="4" t="n">
        <v>46274</v>
      </c>
      <c r="B7" s="5" t="inlineStr">
        <is>
          <t>Aisha Khan, Khan Dental</t>
        </is>
      </c>
      <c r="C7" s="6" t="inlineStr">
        <is>
          <t>工单或聊天后</t>
        </is>
      </c>
      <c r="D7" s="6" t="inlineStr">
        <is>
          <t>T-385</t>
        </is>
      </c>
      <c r="E7" s="7" t="inlineStr">
        <is>
          <t>是</t>
        </is>
      </c>
      <c r="F7" s="8" t="n">
        <v>4</v>
      </c>
      <c r="G7" s="8" t="n">
        <v>6</v>
      </c>
      <c r="H7" s="8" t="n"/>
      <c r="I7" s="9">
        <f>IF($H7="","",IF($H7&gt;=9,"推荐者",IF($H7&gt;=7,"中立者","贬损者")))</f>
        <v/>
      </c>
      <c r="J7" s="6" t="inlineStr">
        <is>
          <t>来回发了两封邮件，不过还好。</t>
        </is>
      </c>
      <c r="K7" s="6" t="inlineStr">
        <is>
          <t>Maya Chen，客户服务主管</t>
        </is>
      </c>
      <c r="L7" s="9">
        <f>IF($A7="","",IF(OR($E7="否",AND($F7&lt;&gt;"",$F7&lt;='列表和设置'!$F$5),AND($G7&lt;&gt;"",$G7&lt;='列表和设置'!$F$6),AND($H7&lt;&gt;"",$H7&lt;=6)),"是","否"))</f>
        <v/>
      </c>
      <c r="M7" s="10">
        <f>IF($L7="是",WORKDAY($A7,'列表和设置'!$F$7),"")</f>
        <v/>
      </c>
      <c r="N7" s="4" t="n"/>
      <c r="O7" s="11">
        <f>IF($L7&lt;&gt;"是","",IF($N7&lt;&gt;"","已完成",IF(TODAY()&gt;$M7,"已逾期","待回复")))</f>
        <v/>
      </c>
      <c r="P7" s="6" t="n"/>
      <c r="Q7" s="12">
        <f>IF(OR($O7="待回复",$O7="已逾期"),COUNTIF($O$5:$O7,"待回复")+COUNTIF($O$5:$O7,"已逾期"),"")</f>
        <v/>
      </c>
    </row>
    <row r="8">
      <c r="A8" s="4" t="n">
        <v>46276</v>
      </c>
      <c r="B8" s="5" t="inlineStr">
        <is>
          <t>Tom Becker, Becker Cycles</t>
        </is>
      </c>
      <c r="C8" s="6" t="inlineStr">
        <is>
          <t>工单或聊天后</t>
        </is>
      </c>
      <c r="D8" s="6" t="inlineStr">
        <is>
          <t>T-389</t>
        </is>
      </c>
      <c r="E8" s="7" t="inlineStr">
        <is>
          <t>是</t>
        </is>
      </c>
      <c r="F8" s="8" t="n">
        <v>5</v>
      </c>
      <c r="G8" s="8" t="n">
        <v>7</v>
      </c>
      <c r="H8" s="8" t="n"/>
      <c r="I8" s="9">
        <f>IF($H8="","",IF($H8&gt;=9,"推荐者",IF($H8&gt;=7,"中立者","贬损者")))</f>
        <v/>
      </c>
      <c r="J8" s="6" t="n"/>
      <c r="K8" s="6" t="inlineStr">
        <is>
          <t>Maya Chen，客户服务主管</t>
        </is>
      </c>
      <c r="L8" s="9">
        <f>IF($A8="","",IF(OR($E8="否",AND($F8&lt;&gt;"",$F8&lt;='列表和设置'!$F$5),AND($G8&lt;&gt;"",$G8&lt;='列表和设置'!$F$6),AND($H8&lt;&gt;"",$H8&lt;=6)),"是","否"))</f>
        <v/>
      </c>
      <c r="M8" s="10">
        <f>IF($L8="是",WORKDAY($A8,'列表和设置'!$F$7),"")</f>
        <v/>
      </c>
      <c r="N8" s="4" t="n"/>
      <c r="O8" s="11">
        <f>IF($L8&lt;&gt;"是","",IF($N8&lt;&gt;"","已完成",IF(TODAY()&gt;$M8,"已逾期","待回复")))</f>
        <v/>
      </c>
      <c r="P8" s="6" t="n"/>
      <c r="Q8" s="12">
        <f>IF(OR($O8="待回复",$O8="已逾期"),COUNTIF($O$5:$O8,"待回复")+COUNTIF($O$5:$O8,"已逾期"),"")</f>
        <v/>
      </c>
    </row>
    <row r="9">
      <c r="A9" s="4" t="n">
        <v>46279</v>
      </c>
      <c r="B9" s="5" t="inlineStr">
        <is>
          <t>Owen Clark, Clark Coffee Cart</t>
        </is>
      </c>
      <c r="C9" s="6" t="inlineStr">
        <is>
          <t>上手引导后</t>
        </is>
      </c>
      <c r="D9" s="6" t="inlineStr">
        <is>
          <t>上手引导，8 月 14 日开始</t>
        </is>
      </c>
      <c r="E9" s="7" t="inlineStr">
        <is>
          <t>是</t>
        </is>
      </c>
      <c r="F9" s="8" t="n"/>
      <c r="G9" s="8" t="n">
        <v>6</v>
      </c>
      <c r="H9" s="8" t="n"/>
      <c r="I9" s="9">
        <f>IF($H9="","",IF($H9&gt;=9,"推荐者",IF($H9&gt;=7,"中立者","贬损者")))</f>
        <v/>
      </c>
      <c r="J9" s="6" t="inlineStr">
        <is>
          <t>连接银行花了些时间。</t>
        </is>
      </c>
      <c r="K9" s="6" t="inlineStr">
        <is>
          <t>Leo Park，上手引导</t>
        </is>
      </c>
      <c r="L9" s="9">
        <f>IF($A9="","",IF(OR($E9="否",AND($F9&lt;&gt;"",$F9&lt;='列表和设置'!$F$5),AND($G9&lt;&gt;"",$G9&lt;='列表和设置'!$F$6),AND($H9&lt;&gt;"",$H9&lt;=6)),"是","否"))</f>
        <v/>
      </c>
      <c r="M9" s="10">
        <f>IF($L9="是",WORKDAY($A9,'列表和设置'!$F$7),"")</f>
        <v/>
      </c>
      <c r="N9" s="4" t="n"/>
      <c r="O9" s="11">
        <f>IF($L9&lt;&gt;"是","",IF($N9&lt;&gt;"","已完成",IF(TODAY()&gt;$M9,"已逾期","待回复")))</f>
        <v/>
      </c>
      <c r="P9" s="6" t="n"/>
      <c r="Q9" s="12">
        <f>IF(OR($O9="待回复",$O9="已逾期"),COUNTIF($O$5:$O9,"待回复")+COUNTIF($O$5:$O9,"已逾期"),"")</f>
        <v/>
      </c>
    </row>
    <row r="10">
      <c r="A10" s="4" t="n">
        <v>46281</v>
      </c>
      <c r="B10" s="5" t="inlineStr">
        <is>
          <t>Grace Liu, Liu Design Studio</t>
        </is>
      </c>
      <c r="C10" s="6" t="inlineStr">
        <is>
          <t>工单或聊天后</t>
        </is>
      </c>
      <c r="D10" s="6" t="inlineStr">
        <is>
          <t>T-396</t>
        </is>
      </c>
      <c r="E10" s="7" t="inlineStr">
        <is>
          <t>否</t>
        </is>
      </c>
      <c r="F10" s="8" t="n">
        <v>3</v>
      </c>
      <c r="G10" s="8" t="n">
        <v>4</v>
      </c>
      <c r="H10" s="8" t="n"/>
      <c r="I10" s="9">
        <f>IF($H10="","",IF($H10&gt;=9,"推荐者",IF($H10&gt;=7,"中立者","贬损者")))</f>
        <v/>
      </c>
      <c r="J10" s="6" t="inlineStr">
        <is>
          <t>销售税报表上还是旧税率。</t>
        </is>
      </c>
      <c r="K10" s="6" t="inlineStr">
        <is>
          <t>Maya Chen，客户服务主管</t>
        </is>
      </c>
      <c r="L10" s="9">
        <f>IF($A10="","",IF(OR($E10="否",AND($F10&lt;&gt;"",$F10&lt;='列表和设置'!$F$5),AND($G10&lt;&gt;"",$G10&lt;='列表和设置'!$F$6),AND($H10&lt;&gt;"",$H10&lt;=6)),"是","否"))</f>
        <v/>
      </c>
      <c r="M10" s="10">
        <f>IF($L10="是",WORKDAY($A10,'列表和设置'!$F$7),"")</f>
        <v/>
      </c>
      <c r="N10" s="4" t="n">
        <v>46281</v>
      </c>
      <c r="O10" s="11">
        <f>IF($L10&lt;&gt;"是","",IF($N10&lt;&gt;"","已完成",IF(TODAY()&gt;$M10,"已逾期","待回复")))</f>
        <v/>
      </c>
      <c r="P10" s="6" t="inlineStr">
        <is>
          <t>9 月 17 日已修正税率，并重新发送报表</t>
        </is>
      </c>
      <c r="Q10" s="12">
        <f>IF(OR($O10="待回复",$O10="已逾期"),COUNTIF($O$5:$O10,"待回复")+COUNTIF($O$5:$O10,"已逾期"),"")</f>
        <v/>
      </c>
    </row>
    <row r="11">
      <c r="A11" s="4" t="n">
        <v>46283</v>
      </c>
      <c r="B11" s="5" t="inlineStr">
        <is>
          <t>Sam Patel, Patel Auto Repair</t>
        </is>
      </c>
      <c r="C11" s="6" t="inlineStr">
        <is>
          <t>工单或聊天后</t>
        </is>
      </c>
      <c r="D11" s="6" t="inlineStr">
        <is>
          <t>T-401</t>
        </is>
      </c>
      <c r="E11" s="7" t="inlineStr">
        <is>
          <t>是</t>
        </is>
      </c>
      <c r="F11" s="8" t="n">
        <v>4</v>
      </c>
      <c r="G11" s="8" t="n">
        <v>5</v>
      </c>
      <c r="H11" s="8" t="n"/>
      <c r="I11" s="9">
        <f>IF($H11="","",IF($H11&gt;=9,"推荐者",IF($H11&gt;=7,"中立者","贬损者")))</f>
        <v/>
      </c>
      <c r="J11" s="6" t="n"/>
      <c r="K11" s="6" t="inlineStr">
        <is>
          <t>Maya Chen，客户服务主管</t>
        </is>
      </c>
      <c r="L11" s="9">
        <f>IF($A11="","",IF(OR($E11="否",AND($F11&lt;&gt;"",$F11&lt;='列表和设置'!$F$5),AND($G11&lt;&gt;"",$G11&lt;='列表和设置'!$F$6),AND($H11&lt;&gt;"",$H11&lt;=6)),"是","否"))</f>
        <v/>
      </c>
      <c r="M11" s="10">
        <f>IF($L11="是",WORKDAY($A11,'列表和设置'!$F$7),"")</f>
        <v/>
      </c>
      <c r="N11" s="4" t="n"/>
      <c r="O11" s="11">
        <f>IF($L11&lt;&gt;"是","",IF($N11&lt;&gt;"","已完成",IF(TODAY()&gt;$M11,"已逾期","待回复")))</f>
        <v/>
      </c>
      <c r="P11" s="6" t="n"/>
      <c r="Q11" s="12">
        <f>IF(OR($O11="待回复",$O11="已逾期"),COUNTIF($O$5:$O11,"待回复")+COUNTIF($O$5:$O11,"已逾期"),"")</f>
        <v/>
      </c>
    </row>
    <row r="12">
      <c r="A12" s="4" t="n">
        <v>46288</v>
      </c>
      <c r="B12" s="5" t="inlineStr">
        <is>
          <t>Nora White, White Pilates</t>
        </is>
      </c>
      <c r="C12" s="6" t="inlineStr">
        <is>
          <t>工单或聊天后</t>
        </is>
      </c>
      <c r="D12" s="6" t="inlineStr">
        <is>
          <t>T-409</t>
        </is>
      </c>
      <c r="E12" s="7" t="inlineStr">
        <is>
          <t>是</t>
        </is>
      </c>
      <c r="F12" s="8" t="n">
        <v>5</v>
      </c>
      <c r="G12" s="8" t="n">
        <v>6</v>
      </c>
      <c r="H12" s="8" t="n"/>
      <c r="I12" s="9">
        <f>IF($H12="","",IF($H12&gt;=9,"推荐者",IF($H12&gt;=7,"中立者","贬损者")))</f>
        <v/>
      </c>
      <c r="J12" s="6" t="inlineStr">
        <is>
          <t>Dana 讲解得非常清楚。</t>
        </is>
      </c>
      <c r="K12" s="6" t="inlineStr">
        <is>
          <t>Maya Chen，客户服务主管</t>
        </is>
      </c>
      <c r="L12" s="9">
        <f>IF($A12="","",IF(OR($E12="否",AND($F12&lt;&gt;"",$F12&lt;='列表和设置'!$F$5),AND($G12&lt;&gt;"",$G12&lt;='列表和设置'!$F$6),AND($H12&lt;&gt;"",$H12&lt;=6)),"是","否"))</f>
        <v/>
      </c>
      <c r="M12" s="10">
        <f>IF($L12="是",WORKDAY($A12,'列表和设置'!$F$7),"")</f>
        <v/>
      </c>
      <c r="N12" s="4" t="n"/>
      <c r="O12" s="11">
        <f>IF($L12&lt;&gt;"是","",IF($N12&lt;&gt;"","已完成",IF(TODAY()&gt;$M12,"已逾期","待回复")))</f>
        <v/>
      </c>
      <c r="P12" s="6" t="n"/>
      <c r="Q12" s="12">
        <f>IF(OR($O12="待回复",$O12="已逾期"),COUNTIF($O$5:$O12,"待回复")+COUNTIF($O$5:$O12,"已逾期"),"")</f>
        <v/>
      </c>
    </row>
    <row r="13">
      <c r="A13" s="4" t="n">
        <v>46290</v>
      </c>
      <c r="B13" s="5" t="inlineStr">
        <is>
          <t>Carlos Mendes, Mendes Roofing</t>
        </is>
      </c>
      <c r="C13" s="6" t="inlineStr">
        <is>
          <t>工单或聊天后</t>
        </is>
      </c>
      <c r="D13" s="6" t="inlineStr">
        <is>
          <t>T-412</t>
        </is>
      </c>
      <c r="E13" s="7" t="inlineStr">
        <is>
          <t>是</t>
        </is>
      </c>
      <c r="F13" s="8" t="n">
        <v>4</v>
      </c>
      <c r="G13" s="8" t="n">
        <v>6</v>
      </c>
      <c r="H13" s="8" t="n"/>
      <c r="I13" s="9">
        <f>IF($H13="","",IF($H13&gt;=9,"推荐者",IF($H13&gt;=7,"中立者","贬损者")))</f>
        <v/>
      </c>
      <c r="J13" s="6" t="n"/>
      <c r="K13" s="6" t="inlineStr">
        <is>
          <t>Maya Chen，客户服务主管</t>
        </is>
      </c>
      <c r="L13" s="9">
        <f>IF($A13="","",IF(OR($E13="否",AND($F13&lt;&gt;"",$F13&lt;='列表和设置'!$F$5),AND($G13&lt;&gt;"",$G13&lt;='列表和设置'!$F$6),AND($H13&lt;&gt;"",$H13&lt;=6)),"是","否"))</f>
        <v/>
      </c>
      <c r="M13" s="10">
        <f>IF($L13="是",WORKDAY($A13,'列表和设置'!$F$7),"")</f>
        <v/>
      </c>
      <c r="N13" s="4" t="n"/>
      <c r="O13" s="11">
        <f>IF($L13&lt;&gt;"是","",IF($N13&lt;&gt;"","已完成",IF(TODAY()&gt;$M13,"已逾期","待回复")))</f>
        <v/>
      </c>
      <c r="P13" s="6" t="n"/>
      <c r="Q13" s="12">
        <f>IF(OR($O13="待回复",$O13="已逾期"),COUNTIF($O$5:$O13,"待回复")+COUNTIF($O$5:$O13,"已逾期"),"")</f>
        <v/>
      </c>
    </row>
    <row r="14">
      <c r="A14" s="4" t="n">
        <v>46293</v>
      </c>
      <c r="B14" s="5" t="inlineStr">
        <is>
          <t>Mia Johnson, Johnson Interiors</t>
        </is>
      </c>
      <c r="C14" s="6" t="inlineStr">
        <is>
          <t>上手引导后</t>
        </is>
      </c>
      <c r="D14" s="6" t="inlineStr">
        <is>
          <t>上手引导，8 月 28 日开始</t>
        </is>
      </c>
      <c r="E14" s="7" t="inlineStr">
        <is>
          <t>是</t>
        </is>
      </c>
      <c r="F14" s="8" t="n"/>
      <c r="G14" s="8" t="n">
        <v>5</v>
      </c>
      <c r="H14" s="8" t="n"/>
      <c r="I14" s="9">
        <f>IF($H14="","",IF($H14&gt;=9,"推荐者",IF($H14&gt;=7,"中立者","贬损者")))</f>
        <v/>
      </c>
      <c r="J14" s="6" t="n"/>
      <c r="K14" s="6" t="inlineStr">
        <is>
          <t>Leo Park，上手引导</t>
        </is>
      </c>
      <c r="L14" s="9">
        <f>IF($A14="","",IF(OR($E14="否",AND($F14&lt;&gt;"",$F14&lt;='列表和设置'!$F$5),AND($G14&lt;&gt;"",$G14&lt;='列表和设置'!$F$6),AND($H14&lt;&gt;"",$H14&lt;=6)),"是","否"))</f>
        <v/>
      </c>
      <c r="M14" s="10">
        <f>IF($L14="是",WORKDAY($A14,'列表和设置'!$F$7),"")</f>
        <v/>
      </c>
      <c r="N14" s="4" t="n"/>
      <c r="O14" s="11">
        <f>IF($L14&lt;&gt;"是","",IF($N14&lt;&gt;"","已完成",IF(TODAY()&gt;$M14,"已逾期","待回复")))</f>
        <v/>
      </c>
      <c r="P14" s="6" t="n"/>
      <c r="Q14" s="12">
        <f>IF(OR($O14="待回复",$O14="已逾期"),COUNTIF($O$5:$O14,"待回复")+COUNTIF($O$5:$O14,"已逾期"),"")</f>
        <v/>
      </c>
    </row>
    <row r="15">
      <c r="A15" s="4" t="n">
        <v>46295</v>
      </c>
      <c r="B15" s="5" t="inlineStr">
        <is>
          <t>Omar Haddad, Saltbox Bakery</t>
        </is>
      </c>
      <c r="C15" s="6" t="inlineStr">
        <is>
          <t>工单或聊天后</t>
        </is>
      </c>
      <c r="D15" s="6" t="inlineStr">
        <is>
          <t>T-418</t>
        </is>
      </c>
      <c r="E15" s="7" t="inlineStr">
        <is>
          <t>是</t>
        </is>
      </c>
      <c r="F15" s="8" t="n">
        <v>2</v>
      </c>
      <c r="G15" s="8" t="n">
        <v>2</v>
      </c>
      <c r="H15" s="8" t="n"/>
      <c r="I15" s="9">
        <f>IF($H15="","",IF($H15&gt;=9,"推荐者",IF($H15&gt;=7,"中立者","贬损者")))</f>
        <v/>
      </c>
      <c r="J15" s="6" t="inlineStr">
        <is>
          <t>最后是解决了，但我解释了两遍，而且没人告诉我银行流水同步已经中断了。</t>
        </is>
      </c>
      <c r="K15" s="6" t="inlineStr">
        <is>
          <t>Maya Chen，客户服务主管</t>
        </is>
      </c>
      <c r="L15" s="9">
        <f>IF($A15="","",IF(OR($E15="否",AND($F15&lt;&gt;"",$F15&lt;='列表和设置'!$F$5),AND($G15&lt;&gt;"",$G15&lt;='列表和设置'!$F$6),AND($H15&lt;&gt;"",$H15&lt;=6)),"是","否"))</f>
        <v/>
      </c>
      <c r="M15" s="10">
        <f>IF($L15="是",WORKDAY($A15,'列表和设置'!$F$7),"")</f>
        <v/>
      </c>
      <c r="N15" s="4" t="n">
        <v>46295</v>
      </c>
      <c r="O15" s="11">
        <f>IF($L15&lt;&gt;"是","",IF($N15&lt;&gt;"","已完成",IF(TODAY()&gt;$M15,"已逾期","待回复")))</f>
        <v/>
      </c>
      <c r="P15" s="6" t="inlineStr">
        <is>
          <t>10 月 5 日起每周一检查银行流水同步；如有中断，当天邮件通知客户</t>
        </is>
      </c>
      <c r="Q15" s="12">
        <f>IF(OR($O15="待回复",$O15="已逾期"),COUNTIF($O$5:$O15,"待回复")+COUNTIF($O$5:$O15,"已逾期"),"")</f>
        <v/>
      </c>
    </row>
    <row r="16">
      <c r="A16" s="4" t="n">
        <v>46296</v>
      </c>
      <c r="B16" s="5" t="inlineStr">
        <is>
          <t>Peter Novak, Novak Electric</t>
        </is>
      </c>
      <c r="C16" s="6" t="inlineStr">
        <is>
          <t>季度 NPS</t>
        </is>
      </c>
      <c r="D16" s="6" t="inlineStr">
        <is>
          <t>NPS 2026 年第四季度</t>
        </is>
      </c>
      <c r="E16" s="7" t="n"/>
      <c r="F16" s="8" t="n"/>
      <c r="G16" s="8" t="n"/>
      <c r="H16" s="8" t="n">
        <v>10</v>
      </c>
      <c r="I16" s="9">
        <f>IF($H16="","",IF($H16&gt;=9,"推荐者",IF($H16&gt;=7,"中立者","贬损者")))</f>
        <v/>
      </c>
      <c r="J16" s="6" t="inlineStr">
        <is>
          <t>总是很准时，Maya 回复也很快。</t>
        </is>
      </c>
      <c r="K16" s="6" t="inlineStr">
        <is>
          <t>Ruth Alvarez，创始人</t>
        </is>
      </c>
      <c r="L16" s="9">
        <f>IF($A16="","",IF(OR($E16="否",AND($F16&lt;&gt;"",$F16&lt;='列表和设置'!$F$5),AND($G16&lt;&gt;"",$G16&lt;='列表和设置'!$F$6),AND($H16&lt;&gt;"",$H16&lt;=6)),"是","否"))</f>
        <v/>
      </c>
      <c r="M16" s="10">
        <f>IF($L16="是",WORKDAY($A16,'列表和设置'!$F$7),"")</f>
        <v/>
      </c>
      <c r="N16" s="4" t="n"/>
      <c r="O16" s="11">
        <f>IF($L16&lt;&gt;"是","",IF($N16&lt;&gt;"","已完成",IF(TODAY()&gt;$M16,"已逾期","待回复")))</f>
        <v/>
      </c>
      <c r="P16" s="6" t="n"/>
      <c r="Q16" s="12">
        <f>IF(OR($O16="待回复",$O16="已逾期"),COUNTIF($O$5:$O16,"待回复")+COUNTIF($O$5:$O16,"已逾期"),"")</f>
        <v/>
      </c>
    </row>
    <row r="17">
      <c r="A17" s="4" t="n">
        <v>46296</v>
      </c>
      <c r="B17" s="5" t="inlineStr">
        <is>
          <t>Julia Rossi, Rossi Catering</t>
        </is>
      </c>
      <c r="C17" s="6" t="inlineStr">
        <is>
          <t>季度 NPS</t>
        </is>
      </c>
      <c r="D17" s="6" t="inlineStr">
        <is>
          <t>NPS 2026 年第四季度</t>
        </is>
      </c>
      <c r="E17" s="7" t="n"/>
      <c r="F17" s="8" t="n"/>
      <c r="G17" s="8" t="n"/>
      <c r="H17" s="8" t="n">
        <v>9</v>
      </c>
      <c r="I17" s="9">
        <f>IF($H17="","",IF($H17&gt;=9,"推荐者",IF($H17&gt;=7,"中立者","贬损者")))</f>
        <v/>
      </c>
      <c r="J17" s="6" t="inlineStr">
        <is>
          <t>月度报表很清楚。</t>
        </is>
      </c>
      <c r="K17" s="6" t="inlineStr">
        <is>
          <t>Ruth Alvarez，创始人</t>
        </is>
      </c>
      <c r="L17" s="9">
        <f>IF($A17="","",IF(OR($E17="否",AND($F17&lt;&gt;"",$F17&lt;='列表和设置'!$F$5),AND($G17&lt;&gt;"",$G17&lt;='列表和设置'!$F$6),AND($H17&lt;&gt;"",$H17&lt;=6)),"是","否"))</f>
        <v/>
      </c>
      <c r="M17" s="10">
        <f>IF($L17="是",WORKDAY($A17,'列表和设置'!$F$7),"")</f>
        <v/>
      </c>
      <c r="N17" s="4" t="n"/>
      <c r="O17" s="11">
        <f>IF($L17&lt;&gt;"是","",IF($N17&lt;&gt;"","已完成",IF(TODAY()&gt;$M17,"已逾期","待回复")))</f>
        <v/>
      </c>
      <c r="P17" s="6" t="n"/>
      <c r="Q17" s="12">
        <f>IF(OR($O17="待回复",$O17="已逾期"),COUNTIF($O$5:$O17,"待回复")+COUNTIF($O$5:$O17,"已逾期"),"")</f>
        <v/>
      </c>
    </row>
    <row r="18">
      <c r="A18" s="4" t="n">
        <v>46296</v>
      </c>
      <c r="B18" s="5" t="inlineStr">
        <is>
          <t>David Kim, Kim Physio</t>
        </is>
      </c>
      <c r="C18" s="6" t="inlineStr">
        <is>
          <t>季度 NPS</t>
        </is>
      </c>
      <c r="D18" s="6" t="inlineStr">
        <is>
          <t>NPS 2026 年第四季度</t>
        </is>
      </c>
      <c r="E18" s="7" t="n"/>
      <c r="F18" s="8" t="n"/>
      <c r="G18" s="8" t="n"/>
      <c r="H18" s="8" t="n">
        <v>8</v>
      </c>
      <c r="I18" s="9">
        <f>IF($H18="","",IF($H18&gt;=9,"推荐者",IF($H18&gt;=7,"中立者","贬损者")))</f>
        <v/>
      </c>
      <c r="J18" s="6" t="inlineStr">
        <is>
          <t>不错，但客户门户登录不太方便。</t>
        </is>
      </c>
      <c r="K18" s="6" t="inlineStr">
        <is>
          <t>Ruth Alvarez，创始人</t>
        </is>
      </c>
      <c r="L18" s="9">
        <f>IF($A18="","",IF(OR($E18="否",AND($F18&lt;&gt;"",$F18&lt;='列表和设置'!$F$5),AND($G18&lt;&gt;"",$G18&lt;='列表和设置'!$F$6),AND($H18&lt;&gt;"",$H18&lt;=6)),"是","否"))</f>
        <v/>
      </c>
      <c r="M18" s="10">
        <f>IF($L18="是",WORKDAY($A18,'列表和设置'!$F$7),"")</f>
        <v/>
      </c>
      <c r="N18" s="4" t="n"/>
      <c r="O18" s="11">
        <f>IF($L18&lt;&gt;"是","",IF($N18&lt;&gt;"","已完成",IF(TODAY()&gt;$M18,"已逾期","待回复")))</f>
        <v/>
      </c>
      <c r="P18" s="6" t="n"/>
      <c r="Q18" s="12">
        <f>IF(OR($O18="待回复",$O18="已逾期"),COUNTIF($O$5:$O18,"待回复")+COUNTIF($O$5:$O18,"已逾期"),"")</f>
        <v/>
      </c>
    </row>
    <row r="19">
      <c r="A19" s="4" t="n">
        <v>46297</v>
      </c>
      <c r="B19" s="5" t="inlineStr">
        <is>
          <t>Fatima Ali, Ali Tailoring</t>
        </is>
      </c>
      <c r="C19" s="6" t="inlineStr">
        <is>
          <t>季度 NPS</t>
        </is>
      </c>
      <c r="D19" s="6" t="inlineStr">
        <is>
          <t>NPS 2026 年第四季度</t>
        </is>
      </c>
      <c r="E19" s="7" t="n"/>
      <c r="F19" s="8" t="n"/>
      <c r="G19" s="8" t="n"/>
      <c r="H19" s="8" t="n">
        <v>10</v>
      </c>
      <c r="I19" s="9">
        <f>IF($H19="","",IF($H19&gt;=9,"推荐者",IF($H19&gt;=7,"中立者","贬损者")))</f>
        <v/>
      </c>
      <c r="J19" s="6" t="n"/>
      <c r="K19" s="6" t="inlineStr">
        <is>
          <t>Ruth Alvarez，创始人</t>
        </is>
      </c>
      <c r="L19" s="9">
        <f>IF($A19="","",IF(OR($E19="否",AND($F19&lt;&gt;"",$F19&lt;='列表和设置'!$F$5),AND($G19&lt;&gt;"",$G19&lt;='列表和设置'!$F$6),AND($H19&lt;&gt;"",$H19&lt;=6)),"是","否"))</f>
        <v/>
      </c>
      <c r="M19" s="10">
        <f>IF($L19="是",WORKDAY($A19,'列表和设置'!$F$7),"")</f>
        <v/>
      </c>
      <c r="N19" s="4" t="n"/>
      <c r="O19" s="11">
        <f>IF($L19&lt;&gt;"是","",IF($N19&lt;&gt;"","已完成",IF(TODAY()&gt;$M19,"已逾期","待回复")))</f>
        <v/>
      </c>
      <c r="P19" s="6" t="n"/>
      <c r="Q19" s="12">
        <f>IF(OR($O19="待回复",$O19="已逾期"),COUNTIF($O$5:$O19,"待回复")+COUNTIF($O$5:$O19,"已逾期"),"")</f>
        <v/>
      </c>
    </row>
    <row r="20">
      <c r="A20" s="4" t="n">
        <v>46297</v>
      </c>
      <c r="B20" s="5" t="inlineStr">
        <is>
          <t>Mark Evans, Evans Joinery</t>
        </is>
      </c>
      <c r="C20" s="6" t="inlineStr">
        <is>
          <t>季度 NPS</t>
        </is>
      </c>
      <c r="D20" s="6" t="inlineStr">
        <is>
          <t>NPS 2026 年第四季度</t>
        </is>
      </c>
      <c r="E20" s="7" t="n"/>
      <c r="F20" s="8" t="n"/>
      <c r="G20" s="8" t="n"/>
      <c r="H20" s="8" t="n">
        <v>6</v>
      </c>
      <c r="I20" s="9">
        <f>IF($H20="","",IF($H20&gt;=9,"推荐者",IF($H20&gt;=7,"中立者","贬损者")))</f>
        <v/>
      </c>
      <c r="J20" s="6" t="inlineStr">
        <is>
          <t>忙的月份报表会晚到。</t>
        </is>
      </c>
      <c r="K20" s="6" t="inlineStr">
        <is>
          <t>Ruth Alvarez，创始人</t>
        </is>
      </c>
      <c r="L20" s="9">
        <f>IF($A20="","",IF(OR($E20="否",AND($F20&lt;&gt;"",$F20&lt;='列表和设置'!$F$5),AND($G20&lt;&gt;"",$G20&lt;='列表和设置'!$F$6),AND($H20&lt;&gt;"",$H20&lt;=6)),"是","否"))</f>
        <v/>
      </c>
      <c r="M20" s="10">
        <f>IF($L20="是",WORKDAY($A20,'列表和设置'!$F$7),"")</f>
        <v/>
      </c>
      <c r="N20" s="4" t="n">
        <v>46297</v>
      </c>
      <c r="O20" s="11">
        <f>IF($L20&lt;&gt;"是","",IF($N20&lt;&gt;"","已完成",IF(TODAY()&gt;$M20,"已逾期","待回复")))</f>
        <v/>
      </c>
      <c r="P20" s="6" t="inlineStr">
        <is>
          <t>10 月 2 日已致电；约定报表日期为每月 10 日</t>
        </is>
      </c>
      <c r="Q20" s="12">
        <f>IF(OR($O20="待回复",$O20="已逾期"),COUNTIF($O$5:$O20,"待回复")+COUNTIF($O$5:$O20,"已逾期"),"")</f>
        <v/>
      </c>
    </row>
    <row r="21">
      <c r="A21" s="4" t="n">
        <v>46297</v>
      </c>
      <c r="B21" s="5" t="inlineStr">
        <is>
          <t>Hana Sato, Sato Tea House</t>
        </is>
      </c>
      <c r="C21" s="6" t="inlineStr">
        <is>
          <t>工单或聊天后</t>
        </is>
      </c>
      <c r="D21" s="6" t="inlineStr">
        <is>
          <t>T-423</t>
        </is>
      </c>
      <c r="E21" s="7" t="inlineStr">
        <is>
          <t>是</t>
        </is>
      </c>
      <c r="F21" s="8" t="n">
        <v>5</v>
      </c>
      <c r="G21" s="8" t="n">
        <v>7</v>
      </c>
      <c r="H21" s="8" t="n"/>
      <c r="I21" s="9">
        <f>IF($H21="","",IF($H21&gt;=9,"推荐者",IF($H21&gt;=7,"中立者","贬损者")))</f>
        <v/>
      </c>
      <c r="J21" s="6" t="inlineStr">
        <is>
          <t>当天就回复了，很棒。</t>
        </is>
      </c>
      <c r="K21" s="6" t="inlineStr">
        <is>
          <t>Maya Chen，客户服务主管</t>
        </is>
      </c>
      <c r="L21" s="9">
        <f>IF($A21="","",IF(OR($E21="否",AND($F21&lt;&gt;"",$F21&lt;='列表和设置'!$F$5),AND($G21&lt;&gt;"",$G21&lt;='列表和设置'!$F$6),AND($H21&lt;&gt;"",$H21&lt;=6)),"是","否"))</f>
        <v/>
      </c>
      <c r="M21" s="10">
        <f>IF($L21="是",WORKDAY($A21,'列表和设置'!$F$7),"")</f>
        <v/>
      </c>
      <c r="N21" s="4" t="n"/>
      <c r="O21" s="11">
        <f>IF($L21&lt;&gt;"是","",IF($N21&lt;&gt;"","已完成",IF(TODAY()&gt;$M21,"已逾期","待回复")))</f>
        <v/>
      </c>
      <c r="P21" s="6" t="n"/>
      <c r="Q21" s="12">
        <f>IF(OR($O21="待回复",$O21="已逾期"),COUNTIF($O$5:$O21,"待回复")+COUNTIF($O$5:$O21,"已逾期"),"")</f>
        <v/>
      </c>
    </row>
    <row r="22">
      <c r="A22" s="4" t="n">
        <v>46297</v>
      </c>
      <c r="B22" s="5" t="inlineStr">
        <is>
          <t>Rosa Diaz, Diaz Cleaning</t>
        </is>
      </c>
      <c r="C22" s="6" t="inlineStr">
        <is>
          <t>季度 NPS</t>
        </is>
      </c>
      <c r="D22" s="6" t="inlineStr">
        <is>
          <t>NPS 2026 年第四季度</t>
        </is>
      </c>
      <c r="E22" s="7" t="n"/>
      <c r="F22" s="8" t="n"/>
      <c r="G22" s="8" t="n"/>
      <c r="H22" s="8" t="n">
        <v>9</v>
      </c>
      <c r="I22" s="9">
        <f>IF($H22="","",IF($H22&gt;=9,"推荐者",IF($H22&gt;=7,"中立者","贬损者")))</f>
        <v/>
      </c>
      <c r="J22" s="6" t="inlineStr">
        <is>
          <t>每个月帮我省下好几个小时。</t>
        </is>
      </c>
      <c r="K22" s="6" t="inlineStr">
        <is>
          <t>Ruth Alvarez，创始人</t>
        </is>
      </c>
      <c r="L22" s="9">
        <f>IF($A22="","",IF(OR($E22="否",AND($F22&lt;&gt;"",$F22&lt;='列表和设置'!$F$5),AND($G22&lt;&gt;"",$G22&lt;='列表和设置'!$F$6),AND($H22&lt;&gt;"",$H22&lt;=6)),"是","否"))</f>
        <v/>
      </c>
      <c r="M22" s="10">
        <f>IF($L22="是",WORKDAY($A22,'列表和设置'!$F$7),"")</f>
        <v/>
      </c>
      <c r="N22" s="4" t="n"/>
      <c r="O22" s="11">
        <f>IF($L22&lt;&gt;"是","",IF($N22&lt;&gt;"","已完成",IF(TODAY()&gt;$M22,"已逾期","待回复")))</f>
        <v/>
      </c>
      <c r="P22" s="6" t="n"/>
      <c r="Q22" s="12">
        <f>IF(OR($O22="待回复",$O22="已逾期"),COUNTIF($O$5:$O22,"待回复")+COUNTIF($O$5:$O22,"已逾期"),"")</f>
        <v/>
      </c>
    </row>
    <row r="23">
      <c r="A23" s="4" t="n">
        <v>46300</v>
      </c>
      <c r="B23" s="5" t="inlineStr">
        <is>
          <t>Kevin Brown, Brown Landscaping</t>
        </is>
      </c>
      <c r="C23" s="6" t="inlineStr">
        <is>
          <t>季度 NPS</t>
        </is>
      </c>
      <c r="D23" s="6" t="inlineStr">
        <is>
          <t>NPS 2026 年第四季度</t>
        </is>
      </c>
      <c r="E23" s="7" t="n"/>
      <c r="F23" s="8" t="n"/>
      <c r="G23" s="8" t="n"/>
      <c r="H23" s="8" t="n">
        <v>7</v>
      </c>
      <c r="I23" s="9">
        <f>IF($H23="","",IF($H23&gt;=9,"推荐者",IF($H23&gt;=7,"中立者","贬损者")))</f>
        <v/>
      </c>
      <c r="J23" s="6" t="n"/>
      <c r="K23" s="6" t="inlineStr">
        <is>
          <t>Ruth Alvarez，创始人</t>
        </is>
      </c>
      <c r="L23" s="9">
        <f>IF($A23="","",IF(OR($E23="否",AND($F23&lt;&gt;"",$F23&lt;='列表和设置'!$F$5),AND($G23&lt;&gt;"",$G23&lt;='列表和设置'!$F$6),AND($H23&lt;&gt;"",$H23&lt;=6)),"是","否"))</f>
        <v/>
      </c>
      <c r="M23" s="10">
        <f>IF($L23="是",WORKDAY($A23,'列表和设置'!$F$7),"")</f>
        <v/>
      </c>
      <c r="N23" s="4" t="n"/>
      <c r="O23" s="11">
        <f>IF($L23&lt;&gt;"是","",IF($N23&lt;&gt;"","已完成",IF(TODAY()&gt;$M23,"已逾期","待回复")))</f>
        <v/>
      </c>
      <c r="P23" s="6" t="n"/>
      <c r="Q23" s="12">
        <f>IF(OR($O23="待回复",$O23="已逾期"),COUNTIF($O$5:$O23,"待回复")+COUNTIF($O$5:$O23,"已逾期"),"")</f>
        <v/>
      </c>
    </row>
    <row r="24">
      <c r="A24" s="4" t="n">
        <v>46300</v>
      </c>
      <c r="B24" s="5" t="inlineStr">
        <is>
          <t>Emma Wilson, Wilson Yoga Loft</t>
        </is>
      </c>
      <c r="C24" s="6" t="inlineStr">
        <is>
          <t>季度 NPS</t>
        </is>
      </c>
      <c r="D24" s="6" t="inlineStr">
        <is>
          <t>NPS 2026 年第四季度</t>
        </is>
      </c>
      <c r="E24" s="7" t="n"/>
      <c r="F24" s="8" t="n"/>
      <c r="G24" s="8" t="n"/>
      <c r="H24" s="8" t="n">
        <v>10</v>
      </c>
      <c r="I24" s="9">
        <f>IF($H24="","",IF($H24&gt;=9,"推荐者",IF($H24&gt;=7,"中立者","贬损者")))</f>
        <v/>
      </c>
      <c r="J24" s="6" t="inlineStr">
        <is>
          <t>我遇到的每位新店主，我都会向他们推荐你们。</t>
        </is>
      </c>
      <c r="K24" s="6" t="inlineStr">
        <is>
          <t>Ruth Alvarez，创始人</t>
        </is>
      </c>
      <c r="L24" s="9">
        <f>IF($A24="","",IF(OR($E24="否",AND($F24&lt;&gt;"",$F24&lt;='列表和设置'!$F$5),AND($G24&lt;&gt;"",$G24&lt;='列表和设置'!$F$6),AND($H24&lt;&gt;"",$H24&lt;=6)),"是","否"))</f>
        <v/>
      </c>
      <c r="M24" s="10">
        <f>IF($L24="是",WORKDAY($A24,'列表和设置'!$F$7),"")</f>
        <v/>
      </c>
      <c r="N24" s="4" t="n"/>
      <c r="O24" s="11">
        <f>IF($L24&lt;&gt;"是","",IF($N24&lt;&gt;"","已完成",IF(TODAY()&gt;$M24,"已逾期","待回复")))</f>
        <v/>
      </c>
      <c r="P24" s="6" t="n"/>
      <c r="Q24" s="12">
        <f>IF(OR($O24="待回复",$O24="已逾期"),COUNTIF($O$5:$O24,"待回复")+COUNTIF($O$5:$O24,"已逾期"),"")</f>
        <v/>
      </c>
    </row>
    <row r="25">
      <c r="A25" s="4" t="n">
        <v>46300</v>
      </c>
      <c r="B25" s="5" t="inlineStr">
        <is>
          <t>Yusuf Demir, Demir Kebab</t>
        </is>
      </c>
      <c r="C25" s="6" t="inlineStr">
        <is>
          <t>季度 NPS</t>
        </is>
      </c>
      <c r="D25" s="6" t="inlineStr">
        <is>
          <t>NPS 2026 年第四季度</t>
        </is>
      </c>
      <c r="E25" s="7" t="n"/>
      <c r="F25" s="8" t="n"/>
      <c r="G25" s="8" t="n"/>
      <c r="H25" s="8" t="n">
        <v>8</v>
      </c>
      <c r="I25" s="9">
        <f>IF($H25="","",IF($H25&gt;=9,"推荐者",IF($H25&gt;=7,"中立者","贬损者")))</f>
        <v/>
      </c>
      <c r="J25" s="6" t="inlineStr">
        <is>
          <t>还行。今年涨价了。</t>
        </is>
      </c>
      <c r="K25" s="6" t="inlineStr">
        <is>
          <t>Ruth Alvarez，创始人</t>
        </is>
      </c>
      <c r="L25" s="9">
        <f>IF($A25="","",IF(OR($E25="否",AND($F25&lt;&gt;"",$F25&lt;='列表和设置'!$F$5),AND($G25&lt;&gt;"",$G25&lt;='列表和设置'!$F$6),AND($H25&lt;&gt;"",$H25&lt;=6)),"是","否"))</f>
        <v/>
      </c>
      <c r="M25" s="10">
        <f>IF($L25="是",WORKDAY($A25,'列表和设置'!$F$7),"")</f>
        <v/>
      </c>
      <c r="N25" s="4" t="n"/>
      <c r="O25" s="11">
        <f>IF($L25&lt;&gt;"是","",IF($N25&lt;&gt;"","已完成",IF(TODAY()&gt;$M25,"已逾期","待回复")))</f>
        <v/>
      </c>
      <c r="P25" s="6" t="n"/>
      <c r="Q25" s="12">
        <f>IF(OR($O25="待回复",$O25="已逾期"),COUNTIF($O$5:$O25,"待回复")+COUNTIF($O$5:$O25,"已逾期"),"")</f>
        <v/>
      </c>
    </row>
    <row r="26">
      <c r="A26" s="4" t="n">
        <v>46301</v>
      </c>
      <c r="B26" s="5" t="inlineStr">
        <is>
          <t>Chloe Martin, Martin Bridal</t>
        </is>
      </c>
      <c r="C26" s="6" t="inlineStr">
        <is>
          <t>季度 NPS</t>
        </is>
      </c>
      <c r="D26" s="6" t="inlineStr">
        <is>
          <t>NPS 2026 年第四季度</t>
        </is>
      </c>
      <c r="E26" s="7" t="n"/>
      <c r="F26" s="8" t="n"/>
      <c r="G26" s="8" t="n"/>
      <c r="H26" s="8" t="n">
        <v>3</v>
      </c>
      <c r="I26" s="9">
        <f>IF($H26="","",IF($H26&gt;=9,"推荐者",IF($H26&gt;=7,"中立者","贬损者")))</f>
        <v/>
      </c>
      <c r="J26" s="6" t="inlineStr">
        <is>
          <t>我 8 月的报表里有两个分类错了，也没人给我打电话。</t>
        </is>
      </c>
      <c r="K26" s="6" t="inlineStr">
        <is>
          <t>Ruth Alvarez，创始人</t>
        </is>
      </c>
      <c r="L26" s="9">
        <f>IF($A26="","",IF(OR($E26="否",AND($F26&lt;&gt;"",$F26&lt;='列表和设置'!$F$5),AND($G26&lt;&gt;"",$G26&lt;='列表和设置'!$F$6),AND($H26&lt;&gt;"",$H26&lt;=6)),"是","否"))</f>
        <v/>
      </c>
      <c r="M26" s="10">
        <f>IF($L26="是",WORKDAY($A26,'列表和设置'!$F$7),"")</f>
        <v/>
      </c>
      <c r="N26" s="4" t="n"/>
      <c r="O26" s="11">
        <f>IF($L26&lt;&gt;"是","",IF($N26&lt;&gt;"","已完成",IF(TODAY()&gt;$M26,"已逾期","待回复")))</f>
        <v/>
      </c>
      <c r="P26" s="6" t="n"/>
      <c r="Q26" s="12">
        <f>IF(OR($O26="待回复",$O26="已逾期"),COUNTIF($O$5:$O26,"待回复")+COUNTIF($O$5:$O26,"已逾期"),"")</f>
        <v/>
      </c>
    </row>
    <row r="27">
      <c r="A27" s="4" t="n">
        <v>46301</v>
      </c>
      <c r="B27" s="5" t="inlineStr">
        <is>
          <t>Ivan Petrov, Petrov Movers</t>
        </is>
      </c>
      <c r="C27" s="6" t="inlineStr">
        <is>
          <t>季度 NPS</t>
        </is>
      </c>
      <c r="D27" s="6" t="inlineStr">
        <is>
          <t>NPS 2026 年第四季度</t>
        </is>
      </c>
      <c r="E27" s="7" t="n"/>
      <c r="F27" s="8" t="n"/>
      <c r="G27" s="8" t="n"/>
      <c r="H27" s="8" t="n">
        <v>9</v>
      </c>
      <c r="I27" s="9">
        <f>IF($H27="","",IF($H27&gt;=9,"推荐者",IF($H27&gt;=7,"中立者","贬损者")))</f>
        <v/>
      </c>
      <c r="J27" s="6" t="n"/>
      <c r="K27" s="6" t="inlineStr">
        <is>
          <t>Ruth Alvarez，创始人</t>
        </is>
      </c>
      <c r="L27" s="9">
        <f>IF($A27="","",IF(OR($E27="否",AND($F27&lt;&gt;"",$F27&lt;='列表和设置'!$F$5),AND($G27&lt;&gt;"",$G27&lt;='列表和设置'!$F$6),AND($H27&lt;&gt;"",$H27&lt;=6)),"是","否"))</f>
        <v/>
      </c>
      <c r="M27" s="10">
        <f>IF($L27="是",WORKDAY($A27,'列表和设置'!$F$7),"")</f>
        <v/>
      </c>
      <c r="N27" s="4" t="n"/>
      <c r="O27" s="11">
        <f>IF($L27&lt;&gt;"是","",IF($N27&lt;&gt;"","已完成",IF(TODAY()&gt;$M27,"已逾期","待回复")))</f>
        <v/>
      </c>
      <c r="P27" s="6" t="n"/>
      <c r="Q27" s="12">
        <f>IF(OR($O27="待回复",$O27="已逾期"),COUNTIF($O$5:$O27,"待回复")+COUNTIF($O$5:$O27,"已逾期"),"")</f>
        <v/>
      </c>
    </row>
    <row r="28">
      <c r="A28" s="4" t="n">
        <v>46302</v>
      </c>
      <c r="B28" s="5" t="inlineStr">
        <is>
          <t>Sara Lopez, Lopez Pet Grooming</t>
        </is>
      </c>
      <c r="C28" s="6" t="inlineStr">
        <is>
          <t>季度 NPS</t>
        </is>
      </c>
      <c r="D28" s="6" t="inlineStr">
        <is>
          <t>NPS 2026 年第四季度</t>
        </is>
      </c>
      <c r="E28" s="7" t="n"/>
      <c r="F28" s="8" t="n"/>
      <c r="G28" s="8" t="n"/>
      <c r="H28" s="8" t="n">
        <v>7</v>
      </c>
      <c r="I28" s="9">
        <f>IF($H28="","",IF($H28&gt;=9,"推荐者",IF($H28&gt;=7,"中立者","贬损者")))</f>
        <v/>
      </c>
      <c r="J28" s="6" t="inlineStr">
        <is>
          <t>服务不错；希望每季度能通一次电话。</t>
        </is>
      </c>
      <c r="K28" s="6" t="inlineStr">
        <is>
          <t>Ruth Alvarez，创始人</t>
        </is>
      </c>
      <c r="L28" s="9">
        <f>IF($A28="","",IF(OR($E28="否",AND($F28&lt;&gt;"",$F28&lt;='列表和设置'!$F$5),AND($G28&lt;&gt;"",$G28&lt;='列表和设置'!$F$6),AND($H28&lt;&gt;"",$H28&lt;=6)),"是","否"))</f>
        <v/>
      </c>
      <c r="M28" s="10">
        <f>IF($L28="是",WORKDAY($A28,'列表和设置'!$F$7),"")</f>
        <v/>
      </c>
      <c r="N28" s="4" t="n"/>
      <c r="O28" s="11">
        <f>IF($L28&lt;&gt;"是","",IF($N28&lt;&gt;"","已完成",IF(TODAY()&gt;$M28,"已逾期","待回复")))</f>
        <v/>
      </c>
      <c r="P28" s="6" t="n"/>
      <c r="Q28" s="12">
        <f>IF(OR($O28="待回复",$O28="已逾期"),COUNTIF($O$5:$O28,"待回复")+COUNTIF($O$5:$O28,"已逾期"),"")</f>
        <v/>
      </c>
    </row>
    <row r="29">
      <c r="A29" s="4" t="n">
        <v>46302</v>
      </c>
      <c r="B29" s="5" t="inlineStr">
        <is>
          <t>Ali Rezaei, Rezaei Rugs</t>
        </is>
      </c>
      <c r="C29" s="6" t="inlineStr">
        <is>
          <t>上手引导后</t>
        </is>
      </c>
      <c r="D29" s="6" t="inlineStr">
        <is>
          <t>上手引导，9 月 7 日开始</t>
        </is>
      </c>
      <c r="E29" s="7" t="inlineStr">
        <is>
          <t>否</t>
        </is>
      </c>
      <c r="F29" s="8" t="n"/>
      <c r="G29" s="8" t="n">
        <v>3</v>
      </c>
      <c r="H29" s="8" t="n"/>
      <c r="I29" s="9">
        <f>IF($H29="","",IF($H29&gt;=9,"推荐者",IF($H29&gt;=7,"中立者","贬损者")))</f>
        <v/>
      </c>
      <c r="J29" s="6" t="inlineStr">
        <is>
          <t>一个月了，工资系统还没接通。</t>
        </is>
      </c>
      <c r="K29" s="6" t="inlineStr">
        <is>
          <t>Leo Park，上手引导</t>
        </is>
      </c>
      <c r="L29" s="9">
        <f>IF($A29="","",IF(OR($E29="否",AND($F29&lt;&gt;"",$F29&lt;='列表和设置'!$F$5),AND($G29&lt;&gt;"",$G29&lt;='列表和设置'!$F$6),AND($H29&lt;&gt;"",$H29&lt;=6)),"是","否"))</f>
        <v/>
      </c>
      <c r="M29" s="10">
        <f>IF($L29="是",WORKDAY($A29,'列表和设置'!$F$7),"")</f>
        <v/>
      </c>
      <c r="N29" s="4" t="n"/>
      <c r="O29" s="11">
        <f>IF($L29&lt;&gt;"是","",IF($N29&lt;&gt;"","已完成",IF(TODAY()&gt;$M29,"已逾期","待回复")))</f>
        <v/>
      </c>
      <c r="P29" s="6" t="n"/>
      <c r="Q29" s="12">
        <f>IF(OR($O29="待回复",$O29="已逾期"),COUNTIF($O$5:$O29,"待回复")+COUNTIF($O$5:$O29,"已逾期"),"")</f>
        <v/>
      </c>
    </row>
    <row r="30">
      <c r="A30" s="4" t="n"/>
      <c r="B30" s="5" t="n"/>
      <c r="C30" s="6" t="n"/>
      <c r="D30" s="6" t="n"/>
      <c r="E30" s="7" t="n"/>
      <c r="F30" s="8" t="n"/>
      <c r="G30" s="8" t="n"/>
      <c r="H30" s="8" t="n"/>
      <c r="I30" s="9">
        <f>IF($H30="","",IF($H30&gt;=9,"推荐者",IF($H30&gt;=7,"中立者","贬损者")))</f>
        <v/>
      </c>
      <c r="J30" s="6" t="n"/>
      <c r="K30" s="6" t="n"/>
      <c r="L30" s="9">
        <f>IF($A30="","",IF(OR($E30="否",AND($F30&lt;&gt;"",$F30&lt;='列表和设置'!$F$5),AND($G30&lt;&gt;"",$G30&lt;='列表和设置'!$F$6),AND($H30&lt;&gt;"",$H30&lt;=6)),"是","否"))</f>
        <v/>
      </c>
      <c r="M30" s="10">
        <f>IF($L30="是",WORKDAY($A30,'列表和设置'!$F$7),"")</f>
        <v/>
      </c>
      <c r="N30" s="4" t="n"/>
      <c r="O30" s="11">
        <f>IF($L30&lt;&gt;"是","",IF($N30&lt;&gt;"","已完成",IF(TODAY()&gt;$M30,"已逾期","待回复")))</f>
        <v/>
      </c>
      <c r="P30" s="6" t="n"/>
      <c r="Q30" s="12">
        <f>IF(OR($O30="待回复",$O30="已逾期"),COUNTIF($O$5:$O30,"待回复")+COUNTIF($O$5:$O30,"已逾期"),"")</f>
        <v/>
      </c>
    </row>
    <row r="31">
      <c r="A31" s="4" t="n"/>
      <c r="B31" s="5" t="n"/>
      <c r="C31" s="6" t="n"/>
      <c r="D31" s="6" t="n"/>
      <c r="E31" s="7" t="n"/>
      <c r="F31" s="8" t="n"/>
      <c r="G31" s="8" t="n"/>
      <c r="H31" s="8" t="n"/>
      <c r="I31" s="9">
        <f>IF($H31="","",IF($H31&gt;=9,"推荐者",IF($H31&gt;=7,"中立者","贬损者")))</f>
        <v/>
      </c>
      <c r="J31" s="6" t="n"/>
      <c r="K31" s="6" t="n"/>
      <c r="L31" s="9">
        <f>IF($A31="","",IF(OR($E31="否",AND($F31&lt;&gt;"",$F31&lt;='列表和设置'!$F$5),AND($G31&lt;&gt;"",$G31&lt;='列表和设置'!$F$6),AND($H31&lt;&gt;"",$H31&lt;=6)),"是","否"))</f>
        <v/>
      </c>
      <c r="M31" s="10">
        <f>IF($L31="是",WORKDAY($A31,'列表和设置'!$F$7),"")</f>
        <v/>
      </c>
      <c r="N31" s="4" t="n"/>
      <c r="O31" s="11">
        <f>IF($L31&lt;&gt;"是","",IF($N31&lt;&gt;"","已完成",IF(TODAY()&gt;$M31,"已逾期","待回复")))</f>
        <v/>
      </c>
      <c r="P31" s="6" t="n"/>
      <c r="Q31" s="12">
        <f>IF(OR($O31="待回复",$O31="已逾期"),COUNTIF($O$5:$O31,"待回复")+COUNTIF($O$5:$O31,"已逾期"),"")</f>
        <v/>
      </c>
    </row>
    <row r="32">
      <c r="A32" s="4" t="n"/>
      <c r="B32" s="5" t="n"/>
      <c r="C32" s="6" t="n"/>
      <c r="D32" s="6" t="n"/>
      <c r="E32" s="7" t="n"/>
      <c r="F32" s="8" t="n"/>
      <c r="G32" s="8" t="n"/>
      <c r="H32" s="8" t="n"/>
      <c r="I32" s="9">
        <f>IF($H32="","",IF($H32&gt;=9,"推荐者",IF($H32&gt;=7,"中立者","贬损者")))</f>
        <v/>
      </c>
      <c r="J32" s="6" t="n"/>
      <c r="K32" s="6" t="n"/>
      <c r="L32" s="9">
        <f>IF($A32="","",IF(OR($E32="否",AND($F32&lt;&gt;"",$F32&lt;='列表和设置'!$F$5),AND($G32&lt;&gt;"",$G32&lt;='列表和设置'!$F$6),AND($H32&lt;&gt;"",$H32&lt;=6)),"是","否"))</f>
        <v/>
      </c>
      <c r="M32" s="10">
        <f>IF($L32="是",WORKDAY($A32,'列表和设置'!$F$7),"")</f>
        <v/>
      </c>
      <c r="N32" s="4" t="n"/>
      <c r="O32" s="11">
        <f>IF($L32&lt;&gt;"是","",IF($N32&lt;&gt;"","已完成",IF(TODAY()&gt;$M32,"已逾期","待回复")))</f>
        <v/>
      </c>
      <c r="P32" s="6" t="n"/>
      <c r="Q32" s="12">
        <f>IF(OR($O32="待回复",$O32="已逾期"),COUNTIF($O$5:$O32,"待回复")+COUNTIF($O$5:$O32,"已逾期"),"")</f>
        <v/>
      </c>
    </row>
    <row r="33">
      <c r="A33" s="4" t="n"/>
      <c r="B33" s="5" t="n"/>
      <c r="C33" s="6" t="n"/>
      <c r="D33" s="6" t="n"/>
      <c r="E33" s="7" t="n"/>
      <c r="F33" s="8" t="n"/>
      <c r="G33" s="8" t="n"/>
      <c r="H33" s="8" t="n"/>
      <c r="I33" s="9">
        <f>IF($H33="","",IF($H33&gt;=9,"推荐者",IF($H33&gt;=7,"中立者","贬损者")))</f>
        <v/>
      </c>
      <c r="J33" s="6" t="n"/>
      <c r="K33" s="6" t="n"/>
      <c r="L33" s="9">
        <f>IF($A33="","",IF(OR($E33="否",AND($F33&lt;&gt;"",$F33&lt;='列表和设置'!$F$5),AND($G33&lt;&gt;"",$G33&lt;='列表和设置'!$F$6),AND($H33&lt;&gt;"",$H33&lt;=6)),"是","否"))</f>
        <v/>
      </c>
      <c r="M33" s="10">
        <f>IF($L33="是",WORKDAY($A33,'列表和设置'!$F$7),"")</f>
        <v/>
      </c>
      <c r="N33" s="4" t="n"/>
      <c r="O33" s="11">
        <f>IF($L33&lt;&gt;"是","",IF($N33&lt;&gt;"","已完成",IF(TODAY()&gt;$M33,"已逾期","待回复")))</f>
        <v/>
      </c>
      <c r="P33" s="6" t="n"/>
      <c r="Q33" s="12">
        <f>IF(OR($O33="待回复",$O33="已逾期"),COUNTIF($O$5:$O33,"待回复")+COUNTIF($O$5:$O33,"已逾期"),"")</f>
        <v/>
      </c>
    </row>
    <row r="34">
      <c r="A34" s="4" t="n"/>
      <c r="B34" s="5" t="n"/>
      <c r="C34" s="6" t="n"/>
      <c r="D34" s="6" t="n"/>
      <c r="E34" s="7" t="n"/>
      <c r="F34" s="8" t="n"/>
      <c r="G34" s="8" t="n"/>
      <c r="H34" s="8" t="n"/>
      <c r="I34" s="9">
        <f>IF($H34="","",IF($H34&gt;=9,"推荐者",IF($H34&gt;=7,"中立者","贬损者")))</f>
        <v/>
      </c>
      <c r="J34" s="6" t="n"/>
      <c r="K34" s="6" t="n"/>
      <c r="L34" s="9">
        <f>IF($A34="","",IF(OR($E34="否",AND($F34&lt;&gt;"",$F34&lt;='列表和设置'!$F$5),AND($G34&lt;&gt;"",$G34&lt;='列表和设置'!$F$6),AND($H34&lt;&gt;"",$H34&lt;=6)),"是","否"))</f>
        <v/>
      </c>
      <c r="M34" s="10">
        <f>IF($L34="是",WORKDAY($A34,'列表和设置'!$F$7),"")</f>
        <v/>
      </c>
      <c r="N34" s="4" t="n"/>
      <c r="O34" s="11">
        <f>IF($L34&lt;&gt;"是","",IF($N34&lt;&gt;"","已完成",IF(TODAY()&gt;$M34,"已逾期","待回复")))</f>
        <v/>
      </c>
      <c r="P34" s="6" t="n"/>
      <c r="Q34" s="12">
        <f>IF(OR($O34="待回复",$O34="已逾期"),COUNTIF($O$5:$O34,"待回复")+COUNTIF($O$5:$O34,"已逾期"),"")</f>
        <v/>
      </c>
    </row>
    <row r="35">
      <c r="A35" s="4" t="n"/>
      <c r="B35" s="5" t="n"/>
      <c r="C35" s="6" t="n"/>
      <c r="D35" s="6" t="n"/>
      <c r="E35" s="7" t="n"/>
      <c r="F35" s="8" t="n"/>
      <c r="G35" s="8" t="n"/>
      <c r="H35" s="8" t="n"/>
      <c r="I35" s="9">
        <f>IF($H35="","",IF($H35&gt;=9,"推荐者",IF($H35&gt;=7,"中立者","贬损者")))</f>
        <v/>
      </c>
      <c r="J35" s="6" t="n"/>
      <c r="K35" s="6" t="n"/>
      <c r="L35" s="9">
        <f>IF($A35="","",IF(OR($E35="否",AND($F35&lt;&gt;"",$F35&lt;='列表和设置'!$F$5),AND($G35&lt;&gt;"",$G35&lt;='列表和设置'!$F$6),AND($H35&lt;&gt;"",$H35&lt;=6)),"是","否"))</f>
        <v/>
      </c>
      <c r="M35" s="10">
        <f>IF($L35="是",WORKDAY($A35,'列表和设置'!$F$7),"")</f>
        <v/>
      </c>
      <c r="N35" s="4" t="n"/>
      <c r="O35" s="11">
        <f>IF($L35&lt;&gt;"是","",IF($N35&lt;&gt;"","已完成",IF(TODAY()&gt;$M35,"已逾期","待回复")))</f>
        <v/>
      </c>
      <c r="P35" s="6" t="n"/>
      <c r="Q35" s="12">
        <f>IF(OR($O35="待回复",$O35="已逾期"),COUNTIF($O$5:$O35,"待回复")+COUNTIF($O$5:$O35,"已逾期"),"")</f>
        <v/>
      </c>
    </row>
    <row r="36">
      <c r="A36" s="4" t="n"/>
      <c r="B36" s="5" t="n"/>
      <c r="C36" s="6" t="n"/>
      <c r="D36" s="6" t="n"/>
      <c r="E36" s="7" t="n"/>
      <c r="F36" s="8" t="n"/>
      <c r="G36" s="8" t="n"/>
      <c r="H36" s="8" t="n"/>
      <c r="I36" s="9">
        <f>IF($H36="","",IF($H36&gt;=9,"推荐者",IF($H36&gt;=7,"中立者","贬损者")))</f>
        <v/>
      </c>
      <c r="J36" s="6" t="n"/>
      <c r="K36" s="6" t="n"/>
      <c r="L36" s="9">
        <f>IF($A36="","",IF(OR($E36="否",AND($F36&lt;&gt;"",$F36&lt;='列表和设置'!$F$5),AND($G36&lt;&gt;"",$G36&lt;='列表和设置'!$F$6),AND($H36&lt;&gt;"",$H36&lt;=6)),"是","否"))</f>
        <v/>
      </c>
      <c r="M36" s="10">
        <f>IF($L36="是",WORKDAY($A36,'列表和设置'!$F$7),"")</f>
        <v/>
      </c>
      <c r="N36" s="4" t="n"/>
      <c r="O36" s="11">
        <f>IF($L36&lt;&gt;"是","",IF($N36&lt;&gt;"","已完成",IF(TODAY()&gt;$M36,"已逾期","待回复")))</f>
        <v/>
      </c>
      <c r="P36" s="6" t="n"/>
      <c r="Q36" s="12">
        <f>IF(OR($O36="待回复",$O36="已逾期"),COUNTIF($O$5:$O36,"待回复")+COUNTIF($O$5:$O36,"已逾期"),"")</f>
        <v/>
      </c>
    </row>
    <row r="37">
      <c r="A37" s="4" t="n"/>
      <c r="B37" s="5" t="n"/>
      <c r="C37" s="6" t="n"/>
      <c r="D37" s="6" t="n"/>
      <c r="E37" s="7" t="n"/>
      <c r="F37" s="8" t="n"/>
      <c r="G37" s="8" t="n"/>
      <c r="H37" s="8" t="n"/>
      <c r="I37" s="9">
        <f>IF($H37="","",IF($H37&gt;=9,"推荐者",IF($H37&gt;=7,"中立者","贬损者")))</f>
        <v/>
      </c>
      <c r="J37" s="6" t="n"/>
      <c r="K37" s="6" t="n"/>
      <c r="L37" s="9">
        <f>IF($A37="","",IF(OR($E37="否",AND($F37&lt;&gt;"",$F37&lt;='列表和设置'!$F$5),AND($G37&lt;&gt;"",$G37&lt;='列表和设置'!$F$6),AND($H37&lt;&gt;"",$H37&lt;=6)),"是","否"))</f>
        <v/>
      </c>
      <c r="M37" s="10">
        <f>IF($L37="是",WORKDAY($A37,'列表和设置'!$F$7),"")</f>
        <v/>
      </c>
      <c r="N37" s="4" t="n"/>
      <c r="O37" s="11">
        <f>IF($L37&lt;&gt;"是","",IF($N37&lt;&gt;"","已完成",IF(TODAY()&gt;$M37,"已逾期","待回复")))</f>
        <v/>
      </c>
      <c r="P37" s="6" t="n"/>
      <c r="Q37" s="12">
        <f>IF(OR($O37="待回复",$O37="已逾期"),COUNTIF($O$5:$O37,"待回复")+COUNTIF($O$5:$O37,"已逾期"),"")</f>
        <v/>
      </c>
    </row>
    <row r="38">
      <c r="A38" s="4" t="n"/>
      <c r="B38" s="5" t="n"/>
      <c r="C38" s="6" t="n"/>
      <c r="D38" s="6" t="n"/>
      <c r="E38" s="7" t="n"/>
      <c r="F38" s="8" t="n"/>
      <c r="G38" s="8" t="n"/>
      <c r="H38" s="8" t="n"/>
      <c r="I38" s="9">
        <f>IF($H38="","",IF($H38&gt;=9,"推荐者",IF($H38&gt;=7,"中立者","贬损者")))</f>
        <v/>
      </c>
      <c r="J38" s="6" t="n"/>
      <c r="K38" s="6" t="n"/>
      <c r="L38" s="9">
        <f>IF($A38="","",IF(OR($E38="否",AND($F38&lt;&gt;"",$F38&lt;='列表和设置'!$F$5),AND($G38&lt;&gt;"",$G38&lt;='列表和设置'!$F$6),AND($H38&lt;&gt;"",$H38&lt;=6)),"是","否"))</f>
        <v/>
      </c>
      <c r="M38" s="10">
        <f>IF($L38="是",WORKDAY($A38,'列表和设置'!$F$7),"")</f>
        <v/>
      </c>
      <c r="N38" s="4" t="n"/>
      <c r="O38" s="11">
        <f>IF($L38&lt;&gt;"是","",IF($N38&lt;&gt;"","已完成",IF(TODAY()&gt;$M38,"已逾期","待回复")))</f>
        <v/>
      </c>
      <c r="P38" s="6" t="n"/>
      <c r="Q38" s="12">
        <f>IF(OR($O38="待回复",$O38="已逾期"),COUNTIF($O$5:$O38,"待回复")+COUNTIF($O$5:$O38,"已逾期"),"")</f>
        <v/>
      </c>
    </row>
    <row r="39">
      <c r="A39" s="4" t="n"/>
      <c r="B39" s="5" t="n"/>
      <c r="C39" s="6" t="n"/>
      <c r="D39" s="6" t="n"/>
      <c r="E39" s="7" t="n"/>
      <c r="F39" s="8" t="n"/>
      <c r="G39" s="8" t="n"/>
      <c r="H39" s="8" t="n"/>
      <c r="I39" s="9">
        <f>IF($H39="","",IF($H39&gt;=9,"推荐者",IF($H39&gt;=7,"中立者","贬损者")))</f>
        <v/>
      </c>
      <c r="J39" s="6" t="n"/>
      <c r="K39" s="6" t="n"/>
      <c r="L39" s="9">
        <f>IF($A39="","",IF(OR($E39="否",AND($F39&lt;&gt;"",$F39&lt;='列表和设置'!$F$5),AND($G39&lt;&gt;"",$G39&lt;='列表和设置'!$F$6),AND($H39&lt;&gt;"",$H39&lt;=6)),"是","否"))</f>
        <v/>
      </c>
      <c r="M39" s="10">
        <f>IF($L39="是",WORKDAY($A39,'列表和设置'!$F$7),"")</f>
        <v/>
      </c>
      <c r="N39" s="4" t="n"/>
      <c r="O39" s="11">
        <f>IF($L39&lt;&gt;"是","",IF($N39&lt;&gt;"","已完成",IF(TODAY()&gt;$M39,"已逾期","待回复")))</f>
        <v/>
      </c>
      <c r="P39" s="6" t="n"/>
      <c r="Q39" s="12">
        <f>IF(OR($O39="待回复",$O39="已逾期"),COUNTIF($O$5:$O39,"待回复")+COUNTIF($O$5:$O39,"已逾期"),"")</f>
        <v/>
      </c>
    </row>
    <row r="40">
      <c r="A40" s="4" t="n"/>
      <c r="B40" s="5" t="n"/>
      <c r="C40" s="6" t="n"/>
      <c r="D40" s="6" t="n"/>
      <c r="E40" s="7" t="n"/>
      <c r="F40" s="8" t="n"/>
      <c r="G40" s="8" t="n"/>
      <c r="H40" s="8" t="n"/>
      <c r="I40" s="9">
        <f>IF($H40="","",IF($H40&gt;=9,"推荐者",IF($H40&gt;=7,"中立者","贬损者")))</f>
        <v/>
      </c>
      <c r="J40" s="6" t="n"/>
      <c r="K40" s="6" t="n"/>
      <c r="L40" s="9">
        <f>IF($A40="","",IF(OR($E40="否",AND($F40&lt;&gt;"",$F40&lt;='列表和设置'!$F$5),AND($G40&lt;&gt;"",$G40&lt;='列表和设置'!$F$6),AND($H40&lt;&gt;"",$H40&lt;=6)),"是","否"))</f>
        <v/>
      </c>
      <c r="M40" s="10">
        <f>IF($L40="是",WORKDAY($A40,'列表和设置'!$F$7),"")</f>
        <v/>
      </c>
      <c r="N40" s="4" t="n"/>
      <c r="O40" s="11">
        <f>IF($L40&lt;&gt;"是","",IF($N40&lt;&gt;"","已完成",IF(TODAY()&gt;$M40,"已逾期","待回复")))</f>
        <v/>
      </c>
      <c r="P40" s="6" t="n"/>
      <c r="Q40" s="12">
        <f>IF(OR($O40="待回复",$O40="已逾期"),COUNTIF($O$5:$O40,"待回复")+COUNTIF($O$5:$O40,"已逾期"),"")</f>
        <v/>
      </c>
    </row>
    <row r="41">
      <c r="A41" s="4" t="n"/>
      <c r="B41" s="5" t="n"/>
      <c r="C41" s="6" t="n"/>
      <c r="D41" s="6" t="n"/>
      <c r="E41" s="7" t="n"/>
      <c r="F41" s="8" t="n"/>
      <c r="G41" s="8" t="n"/>
      <c r="H41" s="8" t="n"/>
      <c r="I41" s="9">
        <f>IF($H41="","",IF($H41&gt;=9,"推荐者",IF($H41&gt;=7,"中立者","贬损者")))</f>
        <v/>
      </c>
      <c r="J41" s="6" t="n"/>
      <c r="K41" s="6" t="n"/>
      <c r="L41" s="9">
        <f>IF($A41="","",IF(OR($E41="否",AND($F41&lt;&gt;"",$F41&lt;='列表和设置'!$F$5),AND($G41&lt;&gt;"",$G41&lt;='列表和设置'!$F$6),AND($H41&lt;&gt;"",$H41&lt;=6)),"是","否"))</f>
        <v/>
      </c>
      <c r="M41" s="10">
        <f>IF($L41="是",WORKDAY($A41,'列表和设置'!$F$7),"")</f>
        <v/>
      </c>
      <c r="N41" s="4" t="n"/>
      <c r="O41" s="11">
        <f>IF($L41&lt;&gt;"是","",IF($N41&lt;&gt;"","已完成",IF(TODAY()&gt;$M41,"已逾期","待回复")))</f>
        <v/>
      </c>
      <c r="P41" s="6" t="n"/>
      <c r="Q41" s="12">
        <f>IF(OR($O41="待回复",$O41="已逾期"),COUNTIF($O$5:$O41,"待回复")+COUNTIF($O$5:$O41,"已逾期"),"")</f>
        <v/>
      </c>
    </row>
    <row r="42">
      <c r="A42" s="4" t="n"/>
      <c r="B42" s="5" t="n"/>
      <c r="C42" s="6" t="n"/>
      <c r="D42" s="6" t="n"/>
      <c r="E42" s="7" t="n"/>
      <c r="F42" s="8" t="n"/>
      <c r="G42" s="8" t="n"/>
      <c r="H42" s="8" t="n"/>
      <c r="I42" s="9">
        <f>IF($H42="","",IF($H42&gt;=9,"推荐者",IF($H42&gt;=7,"中立者","贬损者")))</f>
        <v/>
      </c>
      <c r="J42" s="6" t="n"/>
      <c r="K42" s="6" t="n"/>
      <c r="L42" s="9">
        <f>IF($A42="","",IF(OR($E42="否",AND($F42&lt;&gt;"",$F42&lt;='列表和设置'!$F$5),AND($G42&lt;&gt;"",$G42&lt;='列表和设置'!$F$6),AND($H42&lt;&gt;"",$H42&lt;=6)),"是","否"))</f>
        <v/>
      </c>
      <c r="M42" s="10">
        <f>IF($L42="是",WORKDAY($A42,'列表和设置'!$F$7),"")</f>
        <v/>
      </c>
      <c r="N42" s="4" t="n"/>
      <c r="O42" s="11">
        <f>IF($L42&lt;&gt;"是","",IF($N42&lt;&gt;"","已完成",IF(TODAY()&gt;$M42,"已逾期","待回复")))</f>
        <v/>
      </c>
      <c r="P42" s="6" t="n"/>
      <c r="Q42" s="12">
        <f>IF(OR($O42="待回复",$O42="已逾期"),COUNTIF($O$5:$O42,"待回复")+COUNTIF($O$5:$O42,"已逾期"),"")</f>
        <v/>
      </c>
    </row>
    <row r="43">
      <c r="A43" s="4" t="n"/>
      <c r="B43" s="5" t="n"/>
      <c r="C43" s="6" t="n"/>
      <c r="D43" s="6" t="n"/>
      <c r="E43" s="7" t="n"/>
      <c r="F43" s="8" t="n"/>
      <c r="G43" s="8" t="n"/>
      <c r="H43" s="8" t="n"/>
      <c r="I43" s="9">
        <f>IF($H43="","",IF($H43&gt;=9,"推荐者",IF($H43&gt;=7,"中立者","贬损者")))</f>
        <v/>
      </c>
      <c r="J43" s="6" t="n"/>
      <c r="K43" s="6" t="n"/>
      <c r="L43" s="9">
        <f>IF($A43="","",IF(OR($E43="否",AND($F43&lt;&gt;"",$F43&lt;='列表和设置'!$F$5),AND($G43&lt;&gt;"",$G43&lt;='列表和设置'!$F$6),AND($H43&lt;&gt;"",$H43&lt;=6)),"是","否"))</f>
        <v/>
      </c>
      <c r="M43" s="10">
        <f>IF($L43="是",WORKDAY($A43,'列表和设置'!$F$7),"")</f>
        <v/>
      </c>
      <c r="N43" s="4" t="n"/>
      <c r="O43" s="11">
        <f>IF($L43&lt;&gt;"是","",IF($N43&lt;&gt;"","已完成",IF(TODAY()&gt;$M43,"已逾期","待回复")))</f>
        <v/>
      </c>
      <c r="P43" s="6" t="n"/>
      <c r="Q43" s="12">
        <f>IF(OR($O43="待回复",$O43="已逾期"),COUNTIF($O$5:$O43,"待回复")+COUNTIF($O$5:$O43,"已逾期"),"")</f>
        <v/>
      </c>
    </row>
    <row r="44">
      <c r="A44" s="4" t="n"/>
      <c r="B44" s="5" t="n"/>
      <c r="C44" s="6" t="n"/>
      <c r="D44" s="6" t="n"/>
      <c r="E44" s="7" t="n"/>
      <c r="F44" s="8" t="n"/>
      <c r="G44" s="8" t="n"/>
      <c r="H44" s="8" t="n"/>
      <c r="I44" s="9">
        <f>IF($H44="","",IF($H44&gt;=9,"推荐者",IF($H44&gt;=7,"中立者","贬损者")))</f>
        <v/>
      </c>
      <c r="J44" s="6" t="n"/>
      <c r="K44" s="6" t="n"/>
      <c r="L44" s="9">
        <f>IF($A44="","",IF(OR($E44="否",AND($F44&lt;&gt;"",$F44&lt;='列表和设置'!$F$5),AND($G44&lt;&gt;"",$G44&lt;='列表和设置'!$F$6),AND($H44&lt;&gt;"",$H44&lt;=6)),"是","否"))</f>
        <v/>
      </c>
      <c r="M44" s="10">
        <f>IF($L44="是",WORKDAY($A44,'列表和设置'!$F$7),"")</f>
        <v/>
      </c>
      <c r="N44" s="4" t="n"/>
      <c r="O44" s="11">
        <f>IF($L44&lt;&gt;"是","",IF($N44&lt;&gt;"","已完成",IF(TODAY()&gt;$M44,"已逾期","待回复")))</f>
        <v/>
      </c>
      <c r="P44" s="6" t="n"/>
      <c r="Q44" s="12">
        <f>IF(OR($O44="待回复",$O44="已逾期"),COUNTIF($O$5:$O44,"待回复")+COUNTIF($O$5:$O44,"已逾期"),"")</f>
        <v/>
      </c>
    </row>
    <row r="45">
      <c r="A45" s="4" t="n"/>
      <c r="B45" s="5" t="n"/>
      <c r="C45" s="6" t="n"/>
      <c r="D45" s="6" t="n"/>
      <c r="E45" s="7" t="n"/>
      <c r="F45" s="8" t="n"/>
      <c r="G45" s="8" t="n"/>
      <c r="H45" s="8" t="n"/>
      <c r="I45" s="9">
        <f>IF($H45="","",IF($H45&gt;=9,"推荐者",IF($H45&gt;=7,"中立者","贬损者")))</f>
        <v/>
      </c>
      <c r="J45" s="6" t="n"/>
      <c r="K45" s="6" t="n"/>
      <c r="L45" s="9">
        <f>IF($A45="","",IF(OR($E45="否",AND($F45&lt;&gt;"",$F45&lt;='列表和设置'!$F$5),AND($G45&lt;&gt;"",$G45&lt;='列表和设置'!$F$6),AND($H45&lt;&gt;"",$H45&lt;=6)),"是","否"))</f>
        <v/>
      </c>
      <c r="M45" s="10">
        <f>IF($L45="是",WORKDAY($A45,'列表和设置'!$F$7),"")</f>
        <v/>
      </c>
      <c r="N45" s="4" t="n"/>
      <c r="O45" s="11">
        <f>IF($L45&lt;&gt;"是","",IF($N45&lt;&gt;"","已完成",IF(TODAY()&gt;$M45,"已逾期","待回复")))</f>
        <v/>
      </c>
      <c r="P45" s="6" t="n"/>
      <c r="Q45" s="12">
        <f>IF(OR($O45="待回复",$O45="已逾期"),COUNTIF($O$5:$O45,"待回复")+COUNTIF($O$5:$O45,"已逾期"),"")</f>
        <v/>
      </c>
    </row>
    <row r="46">
      <c r="A46" s="4" t="n"/>
      <c r="B46" s="5" t="n"/>
      <c r="C46" s="6" t="n"/>
      <c r="D46" s="6" t="n"/>
      <c r="E46" s="7" t="n"/>
      <c r="F46" s="8" t="n"/>
      <c r="G46" s="8" t="n"/>
      <c r="H46" s="8" t="n"/>
      <c r="I46" s="9">
        <f>IF($H46="","",IF($H46&gt;=9,"推荐者",IF($H46&gt;=7,"中立者","贬损者")))</f>
        <v/>
      </c>
      <c r="J46" s="6" t="n"/>
      <c r="K46" s="6" t="n"/>
      <c r="L46" s="9">
        <f>IF($A46="","",IF(OR($E46="否",AND($F46&lt;&gt;"",$F46&lt;='列表和设置'!$F$5),AND($G46&lt;&gt;"",$G46&lt;='列表和设置'!$F$6),AND($H46&lt;&gt;"",$H46&lt;=6)),"是","否"))</f>
        <v/>
      </c>
      <c r="M46" s="10">
        <f>IF($L46="是",WORKDAY($A46,'列表和设置'!$F$7),"")</f>
        <v/>
      </c>
      <c r="N46" s="4" t="n"/>
      <c r="O46" s="11">
        <f>IF($L46&lt;&gt;"是","",IF($N46&lt;&gt;"","已完成",IF(TODAY()&gt;$M46,"已逾期","待回复")))</f>
        <v/>
      </c>
      <c r="P46" s="6" t="n"/>
      <c r="Q46" s="12">
        <f>IF(OR($O46="待回复",$O46="已逾期"),COUNTIF($O$5:$O46,"待回复")+COUNTIF($O$5:$O46,"已逾期"),"")</f>
        <v/>
      </c>
    </row>
    <row r="47">
      <c r="A47" s="4" t="n"/>
      <c r="B47" s="5" t="n"/>
      <c r="C47" s="6" t="n"/>
      <c r="D47" s="6" t="n"/>
      <c r="E47" s="7" t="n"/>
      <c r="F47" s="8" t="n"/>
      <c r="G47" s="8" t="n"/>
      <c r="H47" s="8" t="n"/>
      <c r="I47" s="9">
        <f>IF($H47="","",IF($H47&gt;=9,"推荐者",IF($H47&gt;=7,"中立者","贬损者")))</f>
        <v/>
      </c>
      <c r="J47" s="6" t="n"/>
      <c r="K47" s="6" t="n"/>
      <c r="L47" s="9">
        <f>IF($A47="","",IF(OR($E47="否",AND($F47&lt;&gt;"",$F47&lt;='列表和设置'!$F$5),AND($G47&lt;&gt;"",$G47&lt;='列表和设置'!$F$6),AND($H47&lt;&gt;"",$H47&lt;=6)),"是","否"))</f>
        <v/>
      </c>
      <c r="M47" s="10">
        <f>IF($L47="是",WORKDAY($A47,'列表和设置'!$F$7),"")</f>
        <v/>
      </c>
      <c r="N47" s="4" t="n"/>
      <c r="O47" s="11">
        <f>IF($L47&lt;&gt;"是","",IF($N47&lt;&gt;"","已完成",IF(TODAY()&gt;$M47,"已逾期","待回复")))</f>
        <v/>
      </c>
      <c r="P47" s="6" t="n"/>
      <c r="Q47" s="12">
        <f>IF(OR($O47="待回复",$O47="已逾期"),COUNTIF($O$5:$O47,"待回复")+COUNTIF($O$5:$O47,"已逾期"),"")</f>
        <v/>
      </c>
    </row>
    <row r="48">
      <c r="A48" s="4" t="n"/>
      <c r="B48" s="5" t="n"/>
      <c r="C48" s="6" t="n"/>
      <c r="D48" s="6" t="n"/>
      <c r="E48" s="7" t="n"/>
      <c r="F48" s="8" t="n"/>
      <c r="G48" s="8" t="n"/>
      <c r="H48" s="8" t="n"/>
      <c r="I48" s="9">
        <f>IF($H48="","",IF($H48&gt;=9,"推荐者",IF($H48&gt;=7,"中立者","贬损者")))</f>
        <v/>
      </c>
      <c r="J48" s="6" t="n"/>
      <c r="K48" s="6" t="n"/>
      <c r="L48" s="9">
        <f>IF($A48="","",IF(OR($E48="否",AND($F48&lt;&gt;"",$F48&lt;='列表和设置'!$F$5),AND($G48&lt;&gt;"",$G48&lt;='列表和设置'!$F$6),AND($H48&lt;&gt;"",$H48&lt;=6)),"是","否"))</f>
        <v/>
      </c>
      <c r="M48" s="10">
        <f>IF($L48="是",WORKDAY($A48,'列表和设置'!$F$7),"")</f>
        <v/>
      </c>
      <c r="N48" s="4" t="n"/>
      <c r="O48" s="11">
        <f>IF($L48&lt;&gt;"是","",IF($N48&lt;&gt;"","已完成",IF(TODAY()&gt;$M48,"已逾期","待回复")))</f>
        <v/>
      </c>
      <c r="P48" s="6" t="n"/>
      <c r="Q48" s="12">
        <f>IF(OR($O48="待回复",$O48="已逾期"),COUNTIF($O$5:$O48,"待回复")+COUNTIF($O$5:$O48,"已逾期"),"")</f>
        <v/>
      </c>
    </row>
    <row r="49">
      <c r="A49" s="4" t="n"/>
      <c r="B49" s="5" t="n"/>
      <c r="C49" s="6" t="n"/>
      <c r="D49" s="6" t="n"/>
      <c r="E49" s="7" t="n"/>
      <c r="F49" s="8" t="n"/>
      <c r="G49" s="8" t="n"/>
      <c r="H49" s="8" t="n"/>
      <c r="I49" s="9">
        <f>IF($H49="","",IF($H49&gt;=9,"推荐者",IF($H49&gt;=7,"中立者","贬损者")))</f>
        <v/>
      </c>
      <c r="J49" s="6" t="n"/>
      <c r="K49" s="6" t="n"/>
      <c r="L49" s="9">
        <f>IF($A49="","",IF(OR($E49="否",AND($F49&lt;&gt;"",$F49&lt;='列表和设置'!$F$5),AND($G49&lt;&gt;"",$G49&lt;='列表和设置'!$F$6),AND($H49&lt;&gt;"",$H49&lt;=6)),"是","否"))</f>
        <v/>
      </c>
      <c r="M49" s="10">
        <f>IF($L49="是",WORKDAY($A49,'列表和设置'!$F$7),"")</f>
        <v/>
      </c>
      <c r="N49" s="4" t="n"/>
      <c r="O49" s="11">
        <f>IF($L49&lt;&gt;"是","",IF($N49&lt;&gt;"","已完成",IF(TODAY()&gt;$M49,"已逾期","待回复")))</f>
        <v/>
      </c>
      <c r="P49" s="6" t="n"/>
      <c r="Q49" s="12">
        <f>IF(OR($O49="待回复",$O49="已逾期"),COUNTIF($O$5:$O49,"待回复")+COUNTIF($O$5:$O49,"已逾期"),"")</f>
        <v/>
      </c>
    </row>
    <row r="50">
      <c r="A50" s="4" t="n"/>
      <c r="B50" s="5" t="n"/>
      <c r="C50" s="6" t="n"/>
      <c r="D50" s="6" t="n"/>
      <c r="E50" s="7" t="n"/>
      <c r="F50" s="8" t="n"/>
      <c r="G50" s="8" t="n"/>
      <c r="H50" s="8" t="n"/>
      <c r="I50" s="9">
        <f>IF($H50="","",IF($H50&gt;=9,"推荐者",IF($H50&gt;=7,"中立者","贬损者")))</f>
        <v/>
      </c>
      <c r="J50" s="6" t="n"/>
      <c r="K50" s="6" t="n"/>
      <c r="L50" s="9">
        <f>IF($A50="","",IF(OR($E50="否",AND($F50&lt;&gt;"",$F50&lt;='列表和设置'!$F$5),AND($G50&lt;&gt;"",$G50&lt;='列表和设置'!$F$6),AND($H50&lt;&gt;"",$H50&lt;=6)),"是","否"))</f>
        <v/>
      </c>
      <c r="M50" s="10">
        <f>IF($L50="是",WORKDAY($A50,'列表和设置'!$F$7),"")</f>
        <v/>
      </c>
      <c r="N50" s="4" t="n"/>
      <c r="O50" s="11">
        <f>IF($L50&lt;&gt;"是","",IF($N50&lt;&gt;"","已完成",IF(TODAY()&gt;$M50,"已逾期","待回复")))</f>
        <v/>
      </c>
      <c r="P50" s="6" t="n"/>
      <c r="Q50" s="12">
        <f>IF(OR($O50="待回复",$O50="已逾期"),COUNTIF($O$5:$O50,"待回复")+COUNTIF($O$5:$O50,"已逾期"),"")</f>
        <v/>
      </c>
    </row>
    <row r="51">
      <c r="A51" s="4" t="n"/>
      <c r="B51" s="5" t="n"/>
      <c r="C51" s="6" t="n"/>
      <c r="D51" s="6" t="n"/>
      <c r="E51" s="7" t="n"/>
      <c r="F51" s="8" t="n"/>
      <c r="G51" s="8" t="n"/>
      <c r="H51" s="8" t="n"/>
      <c r="I51" s="9">
        <f>IF($H51="","",IF($H51&gt;=9,"推荐者",IF($H51&gt;=7,"中立者","贬损者")))</f>
        <v/>
      </c>
      <c r="J51" s="6" t="n"/>
      <c r="K51" s="6" t="n"/>
      <c r="L51" s="9">
        <f>IF($A51="","",IF(OR($E51="否",AND($F51&lt;&gt;"",$F51&lt;='列表和设置'!$F$5),AND($G51&lt;&gt;"",$G51&lt;='列表和设置'!$F$6),AND($H51&lt;&gt;"",$H51&lt;=6)),"是","否"))</f>
        <v/>
      </c>
      <c r="M51" s="10">
        <f>IF($L51="是",WORKDAY($A51,'列表和设置'!$F$7),"")</f>
        <v/>
      </c>
      <c r="N51" s="4" t="n"/>
      <c r="O51" s="11">
        <f>IF($L51&lt;&gt;"是","",IF($N51&lt;&gt;"","已完成",IF(TODAY()&gt;$M51,"已逾期","待回复")))</f>
        <v/>
      </c>
      <c r="P51" s="6" t="n"/>
      <c r="Q51" s="12">
        <f>IF(OR($O51="待回复",$O51="已逾期"),COUNTIF($O$5:$O51,"待回复")+COUNTIF($O$5:$O51,"已逾期"),"")</f>
        <v/>
      </c>
    </row>
    <row r="52">
      <c r="A52" s="4" t="n"/>
      <c r="B52" s="5" t="n"/>
      <c r="C52" s="6" t="n"/>
      <c r="D52" s="6" t="n"/>
      <c r="E52" s="7" t="n"/>
      <c r="F52" s="8" t="n"/>
      <c r="G52" s="8" t="n"/>
      <c r="H52" s="8" t="n"/>
      <c r="I52" s="9">
        <f>IF($H52="","",IF($H52&gt;=9,"推荐者",IF($H52&gt;=7,"中立者","贬损者")))</f>
        <v/>
      </c>
      <c r="J52" s="6" t="n"/>
      <c r="K52" s="6" t="n"/>
      <c r="L52" s="9">
        <f>IF($A52="","",IF(OR($E52="否",AND($F52&lt;&gt;"",$F52&lt;='列表和设置'!$F$5),AND($G52&lt;&gt;"",$G52&lt;='列表和设置'!$F$6),AND($H52&lt;&gt;"",$H52&lt;=6)),"是","否"))</f>
        <v/>
      </c>
      <c r="M52" s="10">
        <f>IF($L52="是",WORKDAY($A52,'列表和设置'!$F$7),"")</f>
        <v/>
      </c>
      <c r="N52" s="4" t="n"/>
      <c r="O52" s="11">
        <f>IF($L52&lt;&gt;"是","",IF($N52&lt;&gt;"","已完成",IF(TODAY()&gt;$M52,"已逾期","待回复")))</f>
        <v/>
      </c>
      <c r="P52" s="6" t="n"/>
      <c r="Q52" s="12">
        <f>IF(OR($O52="待回复",$O52="已逾期"),COUNTIF($O$5:$O52,"待回复")+COUNTIF($O$5:$O52,"已逾期"),"")</f>
        <v/>
      </c>
    </row>
    <row r="53">
      <c r="A53" s="4" t="n"/>
      <c r="B53" s="5" t="n"/>
      <c r="C53" s="6" t="n"/>
      <c r="D53" s="6" t="n"/>
      <c r="E53" s="7" t="n"/>
      <c r="F53" s="8" t="n"/>
      <c r="G53" s="8" t="n"/>
      <c r="H53" s="8" t="n"/>
      <c r="I53" s="9">
        <f>IF($H53="","",IF($H53&gt;=9,"推荐者",IF($H53&gt;=7,"中立者","贬损者")))</f>
        <v/>
      </c>
      <c r="J53" s="6" t="n"/>
      <c r="K53" s="6" t="n"/>
      <c r="L53" s="9">
        <f>IF($A53="","",IF(OR($E53="否",AND($F53&lt;&gt;"",$F53&lt;='列表和设置'!$F$5),AND($G53&lt;&gt;"",$G53&lt;='列表和设置'!$F$6),AND($H53&lt;&gt;"",$H53&lt;=6)),"是","否"))</f>
        <v/>
      </c>
      <c r="M53" s="10">
        <f>IF($L53="是",WORKDAY($A53,'列表和设置'!$F$7),"")</f>
        <v/>
      </c>
      <c r="N53" s="4" t="n"/>
      <c r="O53" s="11">
        <f>IF($L53&lt;&gt;"是","",IF($N53&lt;&gt;"","已完成",IF(TODAY()&gt;$M53,"已逾期","待回复")))</f>
        <v/>
      </c>
      <c r="P53" s="6" t="n"/>
      <c r="Q53" s="12">
        <f>IF(OR($O53="待回复",$O53="已逾期"),COUNTIF($O$5:$O53,"待回复")+COUNTIF($O$5:$O53,"已逾期"),"")</f>
        <v/>
      </c>
    </row>
    <row r="54">
      <c r="A54" s="4" t="n"/>
      <c r="B54" s="5" t="n"/>
      <c r="C54" s="6" t="n"/>
      <c r="D54" s="6" t="n"/>
      <c r="E54" s="7" t="n"/>
      <c r="F54" s="8" t="n"/>
      <c r="G54" s="8" t="n"/>
      <c r="H54" s="8" t="n"/>
      <c r="I54" s="9">
        <f>IF($H54="","",IF($H54&gt;=9,"推荐者",IF($H54&gt;=7,"中立者","贬损者")))</f>
        <v/>
      </c>
      <c r="J54" s="6" t="n"/>
      <c r="K54" s="6" t="n"/>
      <c r="L54" s="9">
        <f>IF($A54="","",IF(OR($E54="否",AND($F54&lt;&gt;"",$F54&lt;='列表和设置'!$F$5),AND($G54&lt;&gt;"",$G54&lt;='列表和设置'!$F$6),AND($H54&lt;&gt;"",$H54&lt;=6)),"是","否"))</f>
        <v/>
      </c>
      <c r="M54" s="10">
        <f>IF($L54="是",WORKDAY($A54,'列表和设置'!$F$7),"")</f>
        <v/>
      </c>
      <c r="N54" s="4" t="n"/>
      <c r="O54" s="11">
        <f>IF($L54&lt;&gt;"是","",IF($N54&lt;&gt;"","已完成",IF(TODAY()&gt;$M54,"已逾期","待回复")))</f>
        <v/>
      </c>
      <c r="P54" s="6" t="n"/>
      <c r="Q54" s="12">
        <f>IF(OR($O54="待回复",$O54="已逾期"),COUNTIF($O$5:$O54,"待回复")+COUNTIF($O$5:$O54,"已逾期"),"")</f>
        <v/>
      </c>
    </row>
    <row r="55">
      <c r="A55" s="4" t="n"/>
      <c r="B55" s="5" t="n"/>
      <c r="C55" s="6" t="n"/>
      <c r="D55" s="6" t="n"/>
      <c r="E55" s="7" t="n"/>
      <c r="F55" s="8" t="n"/>
      <c r="G55" s="8" t="n"/>
      <c r="H55" s="8" t="n"/>
      <c r="I55" s="9">
        <f>IF($H55="","",IF($H55&gt;=9,"推荐者",IF($H55&gt;=7,"中立者","贬损者")))</f>
        <v/>
      </c>
      <c r="J55" s="6" t="n"/>
      <c r="K55" s="6" t="n"/>
      <c r="L55" s="9">
        <f>IF($A55="","",IF(OR($E55="否",AND($F55&lt;&gt;"",$F55&lt;='列表和设置'!$F$5),AND($G55&lt;&gt;"",$G55&lt;='列表和设置'!$F$6),AND($H55&lt;&gt;"",$H55&lt;=6)),"是","否"))</f>
        <v/>
      </c>
      <c r="M55" s="10">
        <f>IF($L55="是",WORKDAY($A55,'列表和设置'!$F$7),"")</f>
        <v/>
      </c>
      <c r="N55" s="4" t="n"/>
      <c r="O55" s="11">
        <f>IF($L55&lt;&gt;"是","",IF($N55&lt;&gt;"","已完成",IF(TODAY()&gt;$M55,"已逾期","待回复")))</f>
        <v/>
      </c>
      <c r="P55" s="6" t="n"/>
      <c r="Q55" s="12">
        <f>IF(OR($O55="待回复",$O55="已逾期"),COUNTIF($O$5:$O55,"待回复")+COUNTIF($O$5:$O55,"已逾期"),"")</f>
        <v/>
      </c>
    </row>
    <row r="56">
      <c r="A56" s="4" t="n"/>
      <c r="B56" s="5" t="n"/>
      <c r="C56" s="6" t="n"/>
      <c r="D56" s="6" t="n"/>
      <c r="E56" s="7" t="n"/>
      <c r="F56" s="8" t="n"/>
      <c r="G56" s="8" t="n"/>
      <c r="H56" s="8" t="n"/>
      <c r="I56" s="9">
        <f>IF($H56="","",IF($H56&gt;=9,"推荐者",IF($H56&gt;=7,"中立者","贬损者")))</f>
        <v/>
      </c>
      <c r="J56" s="6" t="n"/>
      <c r="K56" s="6" t="n"/>
      <c r="L56" s="9">
        <f>IF($A56="","",IF(OR($E56="否",AND($F56&lt;&gt;"",$F56&lt;='列表和设置'!$F$5),AND($G56&lt;&gt;"",$G56&lt;='列表和设置'!$F$6),AND($H56&lt;&gt;"",$H56&lt;=6)),"是","否"))</f>
        <v/>
      </c>
      <c r="M56" s="10">
        <f>IF($L56="是",WORKDAY($A56,'列表和设置'!$F$7),"")</f>
        <v/>
      </c>
      <c r="N56" s="4" t="n"/>
      <c r="O56" s="11">
        <f>IF($L56&lt;&gt;"是","",IF($N56&lt;&gt;"","已完成",IF(TODAY()&gt;$M56,"已逾期","待回复")))</f>
        <v/>
      </c>
      <c r="P56" s="6" t="n"/>
      <c r="Q56" s="12">
        <f>IF(OR($O56="待回复",$O56="已逾期"),COUNTIF($O$5:$O56,"待回复")+COUNTIF($O$5:$O56,"已逾期"),"")</f>
        <v/>
      </c>
    </row>
    <row r="57">
      <c r="A57" s="4" t="n"/>
      <c r="B57" s="5" t="n"/>
      <c r="C57" s="6" t="n"/>
      <c r="D57" s="6" t="n"/>
      <c r="E57" s="7" t="n"/>
      <c r="F57" s="8" t="n"/>
      <c r="G57" s="8" t="n"/>
      <c r="H57" s="8" t="n"/>
      <c r="I57" s="9">
        <f>IF($H57="","",IF($H57&gt;=9,"推荐者",IF($H57&gt;=7,"中立者","贬损者")))</f>
        <v/>
      </c>
      <c r="J57" s="6" t="n"/>
      <c r="K57" s="6" t="n"/>
      <c r="L57" s="9">
        <f>IF($A57="","",IF(OR($E57="否",AND($F57&lt;&gt;"",$F57&lt;='列表和设置'!$F$5),AND($G57&lt;&gt;"",$G57&lt;='列表和设置'!$F$6),AND($H57&lt;&gt;"",$H57&lt;=6)),"是","否"))</f>
        <v/>
      </c>
      <c r="M57" s="10">
        <f>IF($L57="是",WORKDAY($A57,'列表和设置'!$F$7),"")</f>
        <v/>
      </c>
      <c r="N57" s="4" t="n"/>
      <c r="O57" s="11">
        <f>IF($L57&lt;&gt;"是","",IF($N57&lt;&gt;"","已完成",IF(TODAY()&gt;$M57,"已逾期","待回复")))</f>
        <v/>
      </c>
      <c r="P57" s="6" t="n"/>
      <c r="Q57" s="12">
        <f>IF(OR($O57="待回复",$O57="已逾期"),COUNTIF($O$5:$O57,"待回复")+COUNTIF($O$5:$O57,"已逾期"),"")</f>
        <v/>
      </c>
    </row>
    <row r="58">
      <c r="A58" s="4" t="n"/>
      <c r="B58" s="5" t="n"/>
      <c r="C58" s="6" t="n"/>
      <c r="D58" s="6" t="n"/>
      <c r="E58" s="7" t="n"/>
      <c r="F58" s="8" t="n"/>
      <c r="G58" s="8" t="n"/>
      <c r="H58" s="8" t="n"/>
      <c r="I58" s="9">
        <f>IF($H58="","",IF($H58&gt;=9,"推荐者",IF($H58&gt;=7,"中立者","贬损者")))</f>
        <v/>
      </c>
      <c r="J58" s="6" t="n"/>
      <c r="K58" s="6" t="n"/>
      <c r="L58" s="9">
        <f>IF($A58="","",IF(OR($E58="否",AND($F58&lt;&gt;"",$F58&lt;='列表和设置'!$F$5),AND($G58&lt;&gt;"",$G58&lt;='列表和设置'!$F$6),AND($H58&lt;&gt;"",$H58&lt;=6)),"是","否"))</f>
        <v/>
      </c>
      <c r="M58" s="10">
        <f>IF($L58="是",WORKDAY($A58,'列表和设置'!$F$7),"")</f>
        <v/>
      </c>
      <c r="N58" s="4" t="n"/>
      <c r="O58" s="11">
        <f>IF($L58&lt;&gt;"是","",IF($N58&lt;&gt;"","已完成",IF(TODAY()&gt;$M58,"已逾期","待回复")))</f>
        <v/>
      </c>
      <c r="P58" s="6" t="n"/>
      <c r="Q58" s="12">
        <f>IF(OR($O58="待回复",$O58="已逾期"),COUNTIF($O$5:$O58,"待回复")+COUNTIF($O$5:$O58,"已逾期"),"")</f>
        <v/>
      </c>
    </row>
    <row r="59">
      <c r="A59" s="4" t="n"/>
      <c r="B59" s="5" t="n"/>
      <c r="C59" s="6" t="n"/>
      <c r="D59" s="6" t="n"/>
      <c r="E59" s="7" t="n"/>
      <c r="F59" s="8" t="n"/>
      <c r="G59" s="8" t="n"/>
      <c r="H59" s="8" t="n"/>
      <c r="I59" s="9">
        <f>IF($H59="","",IF($H59&gt;=9,"推荐者",IF($H59&gt;=7,"中立者","贬损者")))</f>
        <v/>
      </c>
      <c r="J59" s="6" t="n"/>
      <c r="K59" s="6" t="n"/>
      <c r="L59" s="9">
        <f>IF($A59="","",IF(OR($E59="否",AND($F59&lt;&gt;"",$F59&lt;='列表和设置'!$F$5),AND($G59&lt;&gt;"",$G59&lt;='列表和设置'!$F$6),AND($H59&lt;&gt;"",$H59&lt;=6)),"是","否"))</f>
        <v/>
      </c>
      <c r="M59" s="10">
        <f>IF($L59="是",WORKDAY($A59,'列表和设置'!$F$7),"")</f>
        <v/>
      </c>
      <c r="N59" s="4" t="n"/>
      <c r="O59" s="11">
        <f>IF($L59&lt;&gt;"是","",IF($N59&lt;&gt;"","已完成",IF(TODAY()&gt;$M59,"已逾期","待回复")))</f>
        <v/>
      </c>
      <c r="P59" s="6" t="n"/>
      <c r="Q59" s="12">
        <f>IF(OR($O59="待回复",$O59="已逾期"),COUNTIF($O$5:$O59,"待回复")+COUNTIF($O$5:$O59,"已逾期"),"")</f>
        <v/>
      </c>
    </row>
    <row r="60">
      <c r="A60" s="4" t="n"/>
      <c r="B60" s="5" t="n"/>
      <c r="C60" s="6" t="n"/>
      <c r="D60" s="6" t="n"/>
      <c r="E60" s="7" t="n"/>
      <c r="F60" s="8" t="n"/>
      <c r="G60" s="8" t="n"/>
      <c r="H60" s="8" t="n"/>
      <c r="I60" s="9">
        <f>IF($H60="","",IF($H60&gt;=9,"推荐者",IF($H60&gt;=7,"中立者","贬损者")))</f>
        <v/>
      </c>
      <c r="J60" s="6" t="n"/>
      <c r="K60" s="6" t="n"/>
      <c r="L60" s="9">
        <f>IF($A60="","",IF(OR($E60="否",AND($F60&lt;&gt;"",$F60&lt;='列表和设置'!$F$5),AND($G60&lt;&gt;"",$G60&lt;='列表和设置'!$F$6),AND($H60&lt;&gt;"",$H60&lt;=6)),"是","否"))</f>
        <v/>
      </c>
      <c r="M60" s="10">
        <f>IF($L60="是",WORKDAY($A60,'列表和设置'!$F$7),"")</f>
        <v/>
      </c>
      <c r="N60" s="4" t="n"/>
      <c r="O60" s="11">
        <f>IF($L60&lt;&gt;"是","",IF($N60&lt;&gt;"","已完成",IF(TODAY()&gt;$M60,"已逾期","待回复")))</f>
        <v/>
      </c>
      <c r="P60" s="6" t="n"/>
      <c r="Q60" s="12">
        <f>IF(OR($O60="待回复",$O60="已逾期"),COUNTIF($O$5:$O60,"待回复")+COUNTIF($O$5:$O60,"已逾期"),"")</f>
        <v/>
      </c>
    </row>
    <row r="61">
      <c r="A61" s="4" t="n"/>
      <c r="B61" s="5" t="n"/>
      <c r="C61" s="6" t="n"/>
      <c r="D61" s="6" t="n"/>
      <c r="E61" s="7" t="n"/>
      <c r="F61" s="8" t="n"/>
      <c r="G61" s="8" t="n"/>
      <c r="H61" s="8" t="n"/>
      <c r="I61" s="9">
        <f>IF($H61="","",IF($H61&gt;=9,"推荐者",IF($H61&gt;=7,"中立者","贬损者")))</f>
        <v/>
      </c>
      <c r="J61" s="6" t="n"/>
      <c r="K61" s="6" t="n"/>
      <c r="L61" s="9">
        <f>IF($A61="","",IF(OR($E61="否",AND($F61&lt;&gt;"",$F61&lt;='列表和设置'!$F$5),AND($G61&lt;&gt;"",$G61&lt;='列表和设置'!$F$6),AND($H61&lt;&gt;"",$H61&lt;=6)),"是","否"))</f>
        <v/>
      </c>
      <c r="M61" s="10">
        <f>IF($L61="是",WORKDAY($A61,'列表和设置'!$F$7),"")</f>
        <v/>
      </c>
      <c r="N61" s="4" t="n"/>
      <c r="O61" s="11">
        <f>IF($L61&lt;&gt;"是","",IF($N61&lt;&gt;"","已完成",IF(TODAY()&gt;$M61,"已逾期","待回复")))</f>
        <v/>
      </c>
      <c r="P61" s="6" t="n"/>
      <c r="Q61" s="12">
        <f>IF(OR($O61="待回复",$O61="已逾期"),COUNTIF($O$5:$O61,"待回复")+COUNTIF($O$5:$O61,"已逾期"),"")</f>
        <v/>
      </c>
    </row>
    <row r="62">
      <c r="A62" s="4" t="n"/>
      <c r="B62" s="5" t="n"/>
      <c r="C62" s="6" t="n"/>
      <c r="D62" s="6" t="n"/>
      <c r="E62" s="7" t="n"/>
      <c r="F62" s="8" t="n"/>
      <c r="G62" s="8" t="n"/>
      <c r="H62" s="8" t="n"/>
      <c r="I62" s="9">
        <f>IF($H62="","",IF($H62&gt;=9,"推荐者",IF($H62&gt;=7,"中立者","贬损者")))</f>
        <v/>
      </c>
      <c r="J62" s="6" t="n"/>
      <c r="K62" s="6" t="n"/>
      <c r="L62" s="9">
        <f>IF($A62="","",IF(OR($E62="否",AND($F62&lt;&gt;"",$F62&lt;='列表和设置'!$F$5),AND($G62&lt;&gt;"",$G62&lt;='列表和设置'!$F$6),AND($H62&lt;&gt;"",$H62&lt;=6)),"是","否"))</f>
        <v/>
      </c>
      <c r="M62" s="10">
        <f>IF($L62="是",WORKDAY($A62,'列表和设置'!$F$7),"")</f>
        <v/>
      </c>
      <c r="N62" s="4" t="n"/>
      <c r="O62" s="11">
        <f>IF($L62&lt;&gt;"是","",IF($N62&lt;&gt;"","已完成",IF(TODAY()&gt;$M62,"已逾期","待回复")))</f>
        <v/>
      </c>
      <c r="P62" s="6" t="n"/>
      <c r="Q62" s="12">
        <f>IF(OR($O62="待回复",$O62="已逾期"),COUNTIF($O$5:$O62,"待回复")+COUNTIF($O$5:$O62,"已逾期"),"")</f>
        <v/>
      </c>
    </row>
    <row r="63">
      <c r="A63" s="4" t="n"/>
      <c r="B63" s="5" t="n"/>
      <c r="C63" s="6" t="n"/>
      <c r="D63" s="6" t="n"/>
      <c r="E63" s="7" t="n"/>
      <c r="F63" s="8" t="n"/>
      <c r="G63" s="8" t="n"/>
      <c r="H63" s="8" t="n"/>
      <c r="I63" s="9">
        <f>IF($H63="","",IF($H63&gt;=9,"推荐者",IF($H63&gt;=7,"中立者","贬损者")))</f>
        <v/>
      </c>
      <c r="J63" s="6" t="n"/>
      <c r="K63" s="6" t="n"/>
      <c r="L63" s="9">
        <f>IF($A63="","",IF(OR($E63="否",AND($F63&lt;&gt;"",$F63&lt;='列表和设置'!$F$5),AND($G63&lt;&gt;"",$G63&lt;='列表和设置'!$F$6),AND($H63&lt;&gt;"",$H63&lt;=6)),"是","否"))</f>
        <v/>
      </c>
      <c r="M63" s="10">
        <f>IF($L63="是",WORKDAY($A63,'列表和设置'!$F$7),"")</f>
        <v/>
      </c>
      <c r="N63" s="4" t="n"/>
      <c r="O63" s="11">
        <f>IF($L63&lt;&gt;"是","",IF($N63&lt;&gt;"","已完成",IF(TODAY()&gt;$M63,"已逾期","待回复")))</f>
        <v/>
      </c>
      <c r="P63" s="6" t="n"/>
      <c r="Q63" s="12">
        <f>IF(OR($O63="待回复",$O63="已逾期"),COUNTIF($O$5:$O63,"待回复")+COUNTIF($O$5:$O63,"已逾期"),"")</f>
        <v/>
      </c>
    </row>
    <row r="64">
      <c r="A64" s="4" t="n"/>
      <c r="B64" s="5" t="n"/>
      <c r="C64" s="6" t="n"/>
      <c r="D64" s="6" t="n"/>
      <c r="E64" s="7" t="n"/>
      <c r="F64" s="8" t="n"/>
      <c r="G64" s="8" t="n"/>
      <c r="H64" s="8" t="n"/>
      <c r="I64" s="9">
        <f>IF($H64="","",IF($H64&gt;=9,"推荐者",IF($H64&gt;=7,"中立者","贬损者")))</f>
        <v/>
      </c>
      <c r="J64" s="6" t="n"/>
      <c r="K64" s="6" t="n"/>
      <c r="L64" s="9">
        <f>IF($A64="","",IF(OR($E64="否",AND($F64&lt;&gt;"",$F64&lt;='列表和设置'!$F$5),AND($G64&lt;&gt;"",$G64&lt;='列表和设置'!$F$6),AND($H64&lt;&gt;"",$H64&lt;=6)),"是","否"))</f>
        <v/>
      </c>
      <c r="M64" s="10">
        <f>IF($L64="是",WORKDAY($A64,'列表和设置'!$F$7),"")</f>
        <v/>
      </c>
      <c r="N64" s="4" t="n"/>
      <c r="O64" s="11">
        <f>IF($L64&lt;&gt;"是","",IF($N64&lt;&gt;"","已完成",IF(TODAY()&gt;$M64,"已逾期","待回复")))</f>
        <v/>
      </c>
      <c r="P64" s="6" t="n"/>
      <c r="Q64" s="12">
        <f>IF(OR($O64="待回复",$O64="已逾期"),COUNTIF($O$5:$O64,"待回复")+COUNTIF($O$5:$O64,"已逾期"),"")</f>
        <v/>
      </c>
    </row>
    <row r="65">
      <c r="A65" s="4" t="n"/>
      <c r="B65" s="5" t="n"/>
      <c r="C65" s="6" t="n"/>
      <c r="D65" s="6" t="n"/>
      <c r="E65" s="7" t="n"/>
      <c r="F65" s="8" t="n"/>
      <c r="G65" s="8" t="n"/>
      <c r="H65" s="8" t="n"/>
      <c r="I65" s="9">
        <f>IF($H65="","",IF($H65&gt;=9,"推荐者",IF($H65&gt;=7,"中立者","贬损者")))</f>
        <v/>
      </c>
      <c r="J65" s="6" t="n"/>
      <c r="K65" s="6" t="n"/>
      <c r="L65" s="9">
        <f>IF($A65="","",IF(OR($E65="否",AND($F65&lt;&gt;"",$F65&lt;='列表和设置'!$F$5),AND($G65&lt;&gt;"",$G65&lt;='列表和设置'!$F$6),AND($H65&lt;&gt;"",$H65&lt;=6)),"是","否"))</f>
        <v/>
      </c>
      <c r="M65" s="10">
        <f>IF($L65="是",WORKDAY($A65,'列表和设置'!$F$7),"")</f>
        <v/>
      </c>
      <c r="N65" s="4" t="n"/>
      <c r="O65" s="11">
        <f>IF($L65&lt;&gt;"是","",IF($N65&lt;&gt;"","已完成",IF(TODAY()&gt;$M65,"已逾期","待回复")))</f>
        <v/>
      </c>
      <c r="P65" s="6" t="n"/>
      <c r="Q65" s="12">
        <f>IF(OR($O65="待回复",$O65="已逾期"),COUNTIF($O$5:$O65,"待回复")+COUNTIF($O$5:$O65,"已逾期"),"")</f>
        <v/>
      </c>
    </row>
    <row r="66">
      <c r="A66" s="4" t="n"/>
      <c r="B66" s="5" t="n"/>
      <c r="C66" s="6" t="n"/>
      <c r="D66" s="6" t="n"/>
      <c r="E66" s="7" t="n"/>
      <c r="F66" s="8" t="n"/>
      <c r="G66" s="8" t="n"/>
      <c r="H66" s="8" t="n"/>
      <c r="I66" s="9">
        <f>IF($H66="","",IF($H66&gt;=9,"推荐者",IF($H66&gt;=7,"中立者","贬损者")))</f>
        <v/>
      </c>
      <c r="J66" s="6" t="n"/>
      <c r="K66" s="6" t="n"/>
      <c r="L66" s="9">
        <f>IF($A66="","",IF(OR($E66="否",AND($F66&lt;&gt;"",$F66&lt;='列表和设置'!$F$5),AND($G66&lt;&gt;"",$G66&lt;='列表和设置'!$F$6),AND($H66&lt;&gt;"",$H66&lt;=6)),"是","否"))</f>
        <v/>
      </c>
      <c r="M66" s="10">
        <f>IF($L66="是",WORKDAY($A66,'列表和设置'!$F$7),"")</f>
        <v/>
      </c>
      <c r="N66" s="4" t="n"/>
      <c r="O66" s="11">
        <f>IF($L66&lt;&gt;"是","",IF($N66&lt;&gt;"","已完成",IF(TODAY()&gt;$M66,"已逾期","待回复")))</f>
        <v/>
      </c>
      <c r="P66" s="6" t="n"/>
      <c r="Q66" s="12">
        <f>IF(OR($O66="待回复",$O66="已逾期"),COUNTIF($O$5:$O66,"待回复")+COUNTIF($O$5:$O66,"已逾期"),"")</f>
        <v/>
      </c>
    </row>
    <row r="67">
      <c r="A67" s="4" t="n"/>
      <c r="B67" s="5" t="n"/>
      <c r="C67" s="6" t="n"/>
      <c r="D67" s="6" t="n"/>
      <c r="E67" s="7" t="n"/>
      <c r="F67" s="8" t="n"/>
      <c r="G67" s="8" t="n"/>
      <c r="H67" s="8" t="n"/>
      <c r="I67" s="9">
        <f>IF($H67="","",IF($H67&gt;=9,"推荐者",IF($H67&gt;=7,"中立者","贬损者")))</f>
        <v/>
      </c>
      <c r="J67" s="6" t="n"/>
      <c r="K67" s="6" t="n"/>
      <c r="L67" s="9">
        <f>IF($A67="","",IF(OR($E67="否",AND($F67&lt;&gt;"",$F67&lt;='列表和设置'!$F$5),AND($G67&lt;&gt;"",$G67&lt;='列表和设置'!$F$6),AND($H67&lt;&gt;"",$H67&lt;=6)),"是","否"))</f>
        <v/>
      </c>
      <c r="M67" s="10">
        <f>IF($L67="是",WORKDAY($A67,'列表和设置'!$F$7),"")</f>
        <v/>
      </c>
      <c r="N67" s="4" t="n"/>
      <c r="O67" s="11">
        <f>IF($L67&lt;&gt;"是","",IF($N67&lt;&gt;"","已完成",IF(TODAY()&gt;$M67,"已逾期","待回复")))</f>
        <v/>
      </c>
      <c r="P67" s="6" t="n"/>
      <c r="Q67" s="12">
        <f>IF(OR($O67="待回复",$O67="已逾期"),COUNTIF($O$5:$O67,"待回复")+COUNTIF($O$5:$O67,"已逾期"),"")</f>
        <v/>
      </c>
    </row>
    <row r="68">
      <c r="A68" s="4" t="n"/>
      <c r="B68" s="5" t="n"/>
      <c r="C68" s="6" t="n"/>
      <c r="D68" s="6" t="n"/>
      <c r="E68" s="7" t="n"/>
      <c r="F68" s="8" t="n"/>
      <c r="G68" s="8" t="n"/>
      <c r="H68" s="8" t="n"/>
      <c r="I68" s="9">
        <f>IF($H68="","",IF($H68&gt;=9,"推荐者",IF($H68&gt;=7,"中立者","贬损者")))</f>
        <v/>
      </c>
      <c r="J68" s="6" t="n"/>
      <c r="K68" s="6" t="n"/>
      <c r="L68" s="9">
        <f>IF($A68="","",IF(OR($E68="否",AND($F68&lt;&gt;"",$F68&lt;='列表和设置'!$F$5),AND($G68&lt;&gt;"",$G68&lt;='列表和设置'!$F$6),AND($H68&lt;&gt;"",$H68&lt;=6)),"是","否"))</f>
        <v/>
      </c>
      <c r="M68" s="10">
        <f>IF($L68="是",WORKDAY($A68,'列表和设置'!$F$7),"")</f>
        <v/>
      </c>
      <c r="N68" s="4" t="n"/>
      <c r="O68" s="11">
        <f>IF($L68&lt;&gt;"是","",IF($N68&lt;&gt;"","已完成",IF(TODAY()&gt;$M68,"已逾期","待回复")))</f>
        <v/>
      </c>
      <c r="P68" s="6" t="n"/>
      <c r="Q68" s="12">
        <f>IF(OR($O68="待回复",$O68="已逾期"),COUNTIF($O$5:$O68,"待回复")+COUNTIF($O$5:$O68,"已逾期"),"")</f>
        <v/>
      </c>
    </row>
    <row r="69">
      <c r="A69" s="4" t="n"/>
      <c r="B69" s="5" t="n"/>
      <c r="C69" s="6" t="n"/>
      <c r="D69" s="6" t="n"/>
      <c r="E69" s="7" t="n"/>
      <c r="F69" s="8" t="n"/>
      <c r="G69" s="8" t="n"/>
      <c r="H69" s="8" t="n"/>
      <c r="I69" s="9">
        <f>IF($H69="","",IF($H69&gt;=9,"推荐者",IF($H69&gt;=7,"中立者","贬损者")))</f>
        <v/>
      </c>
      <c r="J69" s="6" t="n"/>
      <c r="K69" s="6" t="n"/>
      <c r="L69" s="9">
        <f>IF($A69="","",IF(OR($E69="否",AND($F69&lt;&gt;"",$F69&lt;='列表和设置'!$F$5),AND($G69&lt;&gt;"",$G69&lt;='列表和设置'!$F$6),AND($H69&lt;&gt;"",$H69&lt;=6)),"是","否"))</f>
        <v/>
      </c>
      <c r="M69" s="10">
        <f>IF($L69="是",WORKDAY($A69,'列表和设置'!$F$7),"")</f>
        <v/>
      </c>
      <c r="N69" s="4" t="n"/>
      <c r="O69" s="11">
        <f>IF($L69&lt;&gt;"是","",IF($N69&lt;&gt;"","已完成",IF(TODAY()&gt;$M69,"已逾期","待回复")))</f>
        <v/>
      </c>
      <c r="P69" s="6" t="n"/>
      <c r="Q69" s="12">
        <f>IF(OR($O69="待回复",$O69="已逾期"),COUNTIF($O$5:$O69,"待回复")+COUNTIF($O$5:$O69,"已逾期"),"")</f>
        <v/>
      </c>
    </row>
    <row r="70">
      <c r="A70" s="4" t="n"/>
      <c r="B70" s="5" t="n"/>
      <c r="C70" s="6" t="n"/>
      <c r="D70" s="6" t="n"/>
      <c r="E70" s="7" t="n"/>
      <c r="F70" s="8" t="n"/>
      <c r="G70" s="8" t="n"/>
      <c r="H70" s="8" t="n"/>
      <c r="I70" s="9">
        <f>IF($H70="","",IF($H70&gt;=9,"推荐者",IF($H70&gt;=7,"中立者","贬损者")))</f>
        <v/>
      </c>
      <c r="J70" s="6" t="n"/>
      <c r="K70" s="6" t="n"/>
      <c r="L70" s="9">
        <f>IF($A70="","",IF(OR($E70="否",AND($F70&lt;&gt;"",$F70&lt;='列表和设置'!$F$5),AND($G70&lt;&gt;"",$G70&lt;='列表和设置'!$F$6),AND($H70&lt;&gt;"",$H70&lt;=6)),"是","否"))</f>
        <v/>
      </c>
      <c r="M70" s="10">
        <f>IF($L70="是",WORKDAY($A70,'列表和设置'!$F$7),"")</f>
        <v/>
      </c>
      <c r="N70" s="4" t="n"/>
      <c r="O70" s="11">
        <f>IF($L70&lt;&gt;"是","",IF($N70&lt;&gt;"","已完成",IF(TODAY()&gt;$M70,"已逾期","待回复")))</f>
        <v/>
      </c>
      <c r="P70" s="6" t="n"/>
      <c r="Q70" s="12">
        <f>IF(OR($O70="待回复",$O70="已逾期"),COUNTIF($O$5:$O70,"待回复")+COUNTIF($O$5:$O70,"已逾期"),"")</f>
        <v/>
      </c>
    </row>
    <row r="71">
      <c r="A71" s="4" t="n"/>
      <c r="B71" s="5" t="n"/>
      <c r="C71" s="6" t="n"/>
      <c r="D71" s="6" t="n"/>
      <c r="E71" s="7" t="n"/>
      <c r="F71" s="8" t="n"/>
      <c r="G71" s="8" t="n"/>
      <c r="H71" s="8" t="n"/>
      <c r="I71" s="9">
        <f>IF($H71="","",IF($H71&gt;=9,"推荐者",IF($H71&gt;=7,"中立者","贬损者")))</f>
        <v/>
      </c>
      <c r="J71" s="6" t="n"/>
      <c r="K71" s="6" t="n"/>
      <c r="L71" s="9">
        <f>IF($A71="","",IF(OR($E71="否",AND($F71&lt;&gt;"",$F71&lt;='列表和设置'!$F$5),AND($G71&lt;&gt;"",$G71&lt;='列表和设置'!$F$6),AND($H71&lt;&gt;"",$H71&lt;=6)),"是","否"))</f>
        <v/>
      </c>
      <c r="M71" s="10">
        <f>IF($L71="是",WORKDAY($A71,'列表和设置'!$F$7),"")</f>
        <v/>
      </c>
      <c r="N71" s="4" t="n"/>
      <c r="O71" s="11">
        <f>IF($L71&lt;&gt;"是","",IF($N71&lt;&gt;"","已完成",IF(TODAY()&gt;$M71,"已逾期","待回复")))</f>
        <v/>
      </c>
      <c r="P71" s="6" t="n"/>
      <c r="Q71" s="12">
        <f>IF(OR($O71="待回复",$O71="已逾期"),COUNTIF($O$5:$O71,"待回复")+COUNTIF($O$5:$O71,"已逾期"),"")</f>
        <v/>
      </c>
    </row>
    <row r="72">
      <c r="A72" s="4" t="n"/>
      <c r="B72" s="5" t="n"/>
      <c r="C72" s="6" t="n"/>
      <c r="D72" s="6" t="n"/>
      <c r="E72" s="7" t="n"/>
      <c r="F72" s="8" t="n"/>
      <c r="G72" s="8" t="n"/>
      <c r="H72" s="8" t="n"/>
      <c r="I72" s="9">
        <f>IF($H72="","",IF($H72&gt;=9,"推荐者",IF($H72&gt;=7,"中立者","贬损者")))</f>
        <v/>
      </c>
      <c r="J72" s="6" t="n"/>
      <c r="K72" s="6" t="n"/>
      <c r="L72" s="9">
        <f>IF($A72="","",IF(OR($E72="否",AND($F72&lt;&gt;"",$F72&lt;='列表和设置'!$F$5),AND($G72&lt;&gt;"",$G72&lt;='列表和设置'!$F$6),AND($H72&lt;&gt;"",$H72&lt;=6)),"是","否"))</f>
        <v/>
      </c>
      <c r="M72" s="10">
        <f>IF($L72="是",WORKDAY($A72,'列表和设置'!$F$7),"")</f>
        <v/>
      </c>
      <c r="N72" s="4" t="n"/>
      <c r="O72" s="11">
        <f>IF($L72&lt;&gt;"是","",IF($N72&lt;&gt;"","已完成",IF(TODAY()&gt;$M72,"已逾期","待回复")))</f>
        <v/>
      </c>
      <c r="P72" s="6" t="n"/>
      <c r="Q72" s="12">
        <f>IF(OR($O72="待回复",$O72="已逾期"),COUNTIF($O$5:$O72,"待回复")+COUNTIF($O$5:$O72,"已逾期"),"")</f>
        <v/>
      </c>
    </row>
    <row r="73">
      <c r="A73" s="4" t="n"/>
      <c r="B73" s="5" t="n"/>
      <c r="C73" s="6" t="n"/>
      <c r="D73" s="6" t="n"/>
      <c r="E73" s="7" t="n"/>
      <c r="F73" s="8" t="n"/>
      <c r="G73" s="8" t="n"/>
      <c r="H73" s="8" t="n"/>
      <c r="I73" s="9">
        <f>IF($H73="","",IF($H73&gt;=9,"推荐者",IF($H73&gt;=7,"中立者","贬损者")))</f>
        <v/>
      </c>
      <c r="J73" s="6" t="n"/>
      <c r="K73" s="6" t="n"/>
      <c r="L73" s="9">
        <f>IF($A73="","",IF(OR($E73="否",AND($F73&lt;&gt;"",$F73&lt;='列表和设置'!$F$5),AND($G73&lt;&gt;"",$G73&lt;='列表和设置'!$F$6),AND($H73&lt;&gt;"",$H73&lt;=6)),"是","否"))</f>
        <v/>
      </c>
      <c r="M73" s="10">
        <f>IF($L73="是",WORKDAY($A73,'列表和设置'!$F$7),"")</f>
        <v/>
      </c>
      <c r="N73" s="4" t="n"/>
      <c r="O73" s="11">
        <f>IF($L73&lt;&gt;"是","",IF($N73&lt;&gt;"","已完成",IF(TODAY()&gt;$M73,"已逾期","待回复")))</f>
        <v/>
      </c>
      <c r="P73" s="6" t="n"/>
      <c r="Q73" s="12">
        <f>IF(OR($O73="待回复",$O73="已逾期"),COUNTIF($O$5:$O73,"待回复")+COUNTIF($O$5:$O73,"已逾期"),"")</f>
        <v/>
      </c>
    </row>
    <row r="74">
      <c r="A74" s="4" t="n"/>
      <c r="B74" s="5" t="n"/>
      <c r="C74" s="6" t="n"/>
      <c r="D74" s="6" t="n"/>
      <c r="E74" s="7" t="n"/>
      <c r="F74" s="8" t="n"/>
      <c r="G74" s="8" t="n"/>
      <c r="H74" s="8" t="n"/>
      <c r="I74" s="9">
        <f>IF($H74="","",IF($H74&gt;=9,"推荐者",IF($H74&gt;=7,"中立者","贬损者")))</f>
        <v/>
      </c>
      <c r="J74" s="6" t="n"/>
      <c r="K74" s="6" t="n"/>
      <c r="L74" s="9">
        <f>IF($A74="","",IF(OR($E74="否",AND($F74&lt;&gt;"",$F74&lt;='列表和设置'!$F$5),AND($G74&lt;&gt;"",$G74&lt;='列表和设置'!$F$6),AND($H74&lt;&gt;"",$H74&lt;=6)),"是","否"))</f>
        <v/>
      </c>
      <c r="M74" s="10">
        <f>IF($L74="是",WORKDAY($A74,'列表和设置'!$F$7),"")</f>
        <v/>
      </c>
      <c r="N74" s="4" t="n"/>
      <c r="O74" s="11">
        <f>IF($L74&lt;&gt;"是","",IF($N74&lt;&gt;"","已完成",IF(TODAY()&gt;$M74,"已逾期","待回复")))</f>
        <v/>
      </c>
      <c r="P74" s="6" t="n"/>
      <c r="Q74" s="12">
        <f>IF(OR($O74="待回复",$O74="已逾期"),COUNTIF($O$5:$O74,"待回复")+COUNTIF($O$5:$O74,"已逾期"),"")</f>
        <v/>
      </c>
    </row>
    <row r="75">
      <c r="A75" s="4" t="n"/>
      <c r="B75" s="5" t="n"/>
      <c r="C75" s="6" t="n"/>
      <c r="D75" s="6" t="n"/>
      <c r="E75" s="7" t="n"/>
      <c r="F75" s="8" t="n"/>
      <c r="G75" s="8" t="n"/>
      <c r="H75" s="8" t="n"/>
      <c r="I75" s="9">
        <f>IF($H75="","",IF($H75&gt;=9,"推荐者",IF($H75&gt;=7,"中立者","贬损者")))</f>
        <v/>
      </c>
      <c r="J75" s="6" t="n"/>
      <c r="K75" s="6" t="n"/>
      <c r="L75" s="9">
        <f>IF($A75="","",IF(OR($E75="否",AND($F75&lt;&gt;"",$F75&lt;='列表和设置'!$F$5),AND($G75&lt;&gt;"",$G75&lt;='列表和设置'!$F$6),AND($H75&lt;&gt;"",$H75&lt;=6)),"是","否"))</f>
        <v/>
      </c>
      <c r="M75" s="10">
        <f>IF($L75="是",WORKDAY($A75,'列表和设置'!$F$7),"")</f>
        <v/>
      </c>
      <c r="N75" s="4" t="n"/>
      <c r="O75" s="11">
        <f>IF($L75&lt;&gt;"是","",IF($N75&lt;&gt;"","已完成",IF(TODAY()&gt;$M75,"已逾期","待回复")))</f>
        <v/>
      </c>
      <c r="P75" s="6" t="n"/>
      <c r="Q75" s="12">
        <f>IF(OR($O75="待回复",$O75="已逾期"),COUNTIF($O$5:$O75,"待回复")+COUNTIF($O$5:$O75,"已逾期"),"")</f>
        <v/>
      </c>
    </row>
    <row r="76">
      <c r="A76" s="4" t="n"/>
      <c r="B76" s="5" t="n"/>
      <c r="C76" s="6" t="n"/>
      <c r="D76" s="6" t="n"/>
      <c r="E76" s="7" t="n"/>
      <c r="F76" s="8" t="n"/>
      <c r="G76" s="8" t="n"/>
      <c r="H76" s="8" t="n"/>
      <c r="I76" s="9">
        <f>IF($H76="","",IF($H76&gt;=9,"推荐者",IF($H76&gt;=7,"中立者","贬损者")))</f>
        <v/>
      </c>
      <c r="J76" s="6" t="n"/>
      <c r="K76" s="6" t="n"/>
      <c r="L76" s="9">
        <f>IF($A76="","",IF(OR($E76="否",AND($F76&lt;&gt;"",$F76&lt;='列表和设置'!$F$5),AND($G76&lt;&gt;"",$G76&lt;='列表和设置'!$F$6),AND($H76&lt;&gt;"",$H76&lt;=6)),"是","否"))</f>
        <v/>
      </c>
      <c r="M76" s="10">
        <f>IF($L76="是",WORKDAY($A76,'列表和设置'!$F$7),"")</f>
        <v/>
      </c>
      <c r="N76" s="4" t="n"/>
      <c r="O76" s="11">
        <f>IF($L76&lt;&gt;"是","",IF($N76&lt;&gt;"","已完成",IF(TODAY()&gt;$M76,"已逾期","待回复")))</f>
        <v/>
      </c>
      <c r="P76" s="6" t="n"/>
      <c r="Q76" s="12">
        <f>IF(OR($O76="待回复",$O76="已逾期"),COUNTIF($O$5:$O76,"待回复")+COUNTIF($O$5:$O76,"已逾期"),"")</f>
        <v/>
      </c>
    </row>
    <row r="77">
      <c r="A77" s="4" t="n"/>
      <c r="B77" s="5" t="n"/>
      <c r="C77" s="6" t="n"/>
      <c r="D77" s="6" t="n"/>
      <c r="E77" s="7" t="n"/>
      <c r="F77" s="8" t="n"/>
      <c r="G77" s="8" t="n"/>
      <c r="H77" s="8" t="n"/>
      <c r="I77" s="9">
        <f>IF($H77="","",IF($H77&gt;=9,"推荐者",IF($H77&gt;=7,"中立者","贬损者")))</f>
        <v/>
      </c>
      <c r="J77" s="6" t="n"/>
      <c r="K77" s="6" t="n"/>
      <c r="L77" s="9">
        <f>IF($A77="","",IF(OR($E77="否",AND($F77&lt;&gt;"",$F77&lt;='列表和设置'!$F$5),AND($G77&lt;&gt;"",$G77&lt;='列表和设置'!$F$6),AND($H77&lt;&gt;"",$H77&lt;=6)),"是","否"))</f>
        <v/>
      </c>
      <c r="M77" s="10">
        <f>IF($L77="是",WORKDAY($A77,'列表和设置'!$F$7),"")</f>
        <v/>
      </c>
      <c r="N77" s="4" t="n"/>
      <c r="O77" s="11">
        <f>IF($L77&lt;&gt;"是","",IF($N77&lt;&gt;"","已完成",IF(TODAY()&gt;$M77,"已逾期","待回复")))</f>
        <v/>
      </c>
      <c r="P77" s="6" t="n"/>
      <c r="Q77" s="12">
        <f>IF(OR($O77="待回复",$O77="已逾期"),COUNTIF($O$5:$O77,"待回复")+COUNTIF($O$5:$O77,"已逾期"),"")</f>
        <v/>
      </c>
    </row>
    <row r="78">
      <c r="A78" s="4" t="n"/>
      <c r="B78" s="5" t="n"/>
      <c r="C78" s="6" t="n"/>
      <c r="D78" s="6" t="n"/>
      <c r="E78" s="7" t="n"/>
      <c r="F78" s="8" t="n"/>
      <c r="G78" s="8" t="n"/>
      <c r="H78" s="8" t="n"/>
      <c r="I78" s="9">
        <f>IF($H78="","",IF($H78&gt;=9,"推荐者",IF($H78&gt;=7,"中立者","贬损者")))</f>
        <v/>
      </c>
      <c r="J78" s="6" t="n"/>
      <c r="K78" s="6" t="n"/>
      <c r="L78" s="9">
        <f>IF($A78="","",IF(OR($E78="否",AND($F78&lt;&gt;"",$F78&lt;='列表和设置'!$F$5),AND($G78&lt;&gt;"",$G78&lt;='列表和设置'!$F$6),AND($H78&lt;&gt;"",$H78&lt;=6)),"是","否"))</f>
        <v/>
      </c>
      <c r="M78" s="10">
        <f>IF($L78="是",WORKDAY($A78,'列表和设置'!$F$7),"")</f>
        <v/>
      </c>
      <c r="N78" s="4" t="n"/>
      <c r="O78" s="11">
        <f>IF($L78&lt;&gt;"是","",IF($N78&lt;&gt;"","已完成",IF(TODAY()&gt;$M78,"已逾期","待回复")))</f>
        <v/>
      </c>
      <c r="P78" s="6" t="n"/>
      <c r="Q78" s="12">
        <f>IF(OR($O78="待回复",$O78="已逾期"),COUNTIF($O$5:$O78,"待回复")+COUNTIF($O$5:$O78,"已逾期"),"")</f>
        <v/>
      </c>
    </row>
    <row r="79">
      <c r="A79" s="4" t="n"/>
      <c r="B79" s="5" t="n"/>
      <c r="C79" s="6" t="n"/>
      <c r="D79" s="6" t="n"/>
      <c r="E79" s="7" t="n"/>
      <c r="F79" s="8" t="n"/>
      <c r="G79" s="8" t="n"/>
      <c r="H79" s="8" t="n"/>
      <c r="I79" s="9">
        <f>IF($H79="","",IF($H79&gt;=9,"推荐者",IF($H79&gt;=7,"中立者","贬损者")))</f>
        <v/>
      </c>
      <c r="J79" s="6" t="n"/>
      <c r="K79" s="6" t="n"/>
      <c r="L79" s="9">
        <f>IF($A79="","",IF(OR($E79="否",AND($F79&lt;&gt;"",$F79&lt;='列表和设置'!$F$5),AND($G79&lt;&gt;"",$G79&lt;='列表和设置'!$F$6),AND($H79&lt;&gt;"",$H79&lt;=6)),"是","否"))</f>
        <v/>
      </c>
      <c r="M79" s="10">
        <f>IF($L79="是",WORKDAY($A79,'列表和设置'!$F$7),"")</f>
        <v/>
      </c>
      <c r="N79" s="4" t="n"/>
      <c r="O79" s="11">
        <f>IF($L79&lt;&gt;"是","",IF($N79&lt;&gt;"","已完成",IF(TODAY()&gt;$M79,"已逾期","待回复")))</f>
        <v/>
      </c>
      <c r="P79" s="6" t="n"/>
      <c r="Q79" s="12">
        <f>IF(OR($O79="待回复",$O79="已逾期"),COUNTIF($O$5:$O79,"待回复")+COUNTIF($O$5:$O79,"已逾期"),"")</f>
        <v/>
      </c>
    </row>
    <row r="80">
      <c r="A80" s="4" t="n"/>
      <c r="B80" s="5" t="n"/>
      <c r="C80" s="6" t="n"/>
      <c r="D80" s="6" t="n"/>
      <c r="E80" s="7" t="n"/>
      <c r="F80" s="8" t="n"/>
      <c r="G80" s="8" t="n"/>
      <c r="H80" s="8" t="n"/>
      <c r="I80" s="9">
        <f>IF($H80="","",IF($H80&gt;=9,"推荐者",IF($H80&gt;=7,"中立者","贬损者")))</f>
        <v/>
      </c>
      <c r="J80" s="6" t="n"/>
      <c r="K80" s="6" t="n"/>
      <c r="L80" s="9">
        <f>IF($A80="","",IF(OR($E80="否",AND($F80&lt;&gt;"",$F80&lt;='列表和设置'!$F$5),AND($G80&lt;&gt;"",$G80&lt;='列表和设置'!$F$6),AND($H80&lt;&gt;"",$H80&lt;=6)),"是","否"))</f>
        <v/>
      </c>
      <c r="M80" s="10">
        <f>IF($L80="是",WORKDAY($A80,'列表和设置'!$F$7),"")</f>
        <v/>
      </c>
      <c r="N80" s="4" t="n"/>
      <c r="O80" s="11">
        <f>IF($L80&lt;&gt;"是","",IF($N80&lt;&gt;"","已完成",IF(TODAY()&gt;$M80,"已逾期","待回复")))</f>
        <v/>
      </c>
      <c r="P80" s="6" t="n"/>
      <c r="Q80" s="12">
        <f>IF(OR($O80="待回复",$O80="已逾期"),COUNTIF($O$5:$O80,"待回复")+COUNTIF($O$5:$O80,"已逾期"),"")</f>
        <v/>
      </c>
    </row>
    <row r="81">
      <c r="A81" s="4" t="n"/>
      <c r="B81" s="5" t="n"/>
      <c r="C81" s="6" t="n"/>
      <c r="D81" s="6" t="n"/>
      <c r="E81" s="7" t="n"/>
      <c r="F81" s="8" t="n"/>
      <c r="G81" s="8" t="n"/>
      <c r="H81" s="8" t="n"/>
      <c r="I81" s="9">
        <f>IF($H81="","",IF($H81&gt;=9,"推荐者",IF($H81&gt;=7,"中立者","贬损者")))</f>
        <v/>
      </c>
      <c r="J81" s="6" t="n"/>
      <c r="K81" s="6" t="n"/>
      <c r="L81" s="9">
        <f>IF($A81="","",IF(OR($E81="否",AND($F81&lt;&gt;"",$F81&lt;='列表和设置'!$F$5),AND($G81&lt;&gt;"",$G81&lt;='列表和设置'!$F$6),AND($H81&lt;&gt;"",$H81&lt;=6)),"是","否"))</f>
        <v/>
      </c>
      <c r="M81" s="10">
        <f>IF($L81="是",WORKDAY($A81,'列表和设置'!$F$7),"")</f>
        <v/>
      </c>
      <c r="N81" s="4" t="n"/>
      <c r="O81" s="11">
        <f>IF($L81&lt;&gt;"是","",IF($N81&lt;&gt;"","已完成",IF(TODAY()&gt;$M81,"已逾期","待回复")))</f>
        <v/>
      </c>
      <c r="P81" s="6" t="n"/>
      <c r="Q81" s="12">
        <f>IF(OR($O81="待回复",$O81="已逾期"),COUNTIF($O$5:$O81,"待回复")+COUNTIF($O$5:$O81,"已逾期"),"")</f>
        <v/>
      </c>
    </row>
    <row r="82">
      <c r="A82" s="4" t="n"/>
      <c r="B82" s="5" t="n"/>
      <c r="C82" s="6" t="n"/>
      <c r="D82" s="6" t="n"/>
      <c r="E82" s="7" t="n"/>
      <c r="F82" s="8" t="n"/>
      <c r="G82" s="8" t="n"/>
      <c r="H82" s="8" t="n"/>
      <c r="I82" s="9">
        <f>IF($H82="","",IF($H82&gt;=9,"推荐者",IF($H82&gt;=7,"中立者","贬损者")))</f>
        <v/>
      </c>
      <c r="J82" s="6" t="n"/>
      <c r="K82" s="6" t="n"/>
      <c r="L82" s="9">
        <f>IF($A82="","",IF(OR($E82="否",AND($F82&lt;&gt;"",$F82&lt;='列表和设置'!$F$5),AND($G82&lt;&gt;"",$G82&lt;='列表和设置'!$F$6),AND($H82&lt;&gt;"",$H82&lt;=6)),"是","否"))</f>
        <v/>
      </c>
      <c r="M82" s="10">
        <f>IF($L82="是",WORKDAY($A82,'列表和设置'!$F$7),"")</f>
        <v/>
      </c>
      <c r="N82" s="4" t="n"/>
      <c r="O82" s="11">
        <f>IF($L82&lt;&gt;"是","",IF($N82&lt;&gt;"","已完成",IF(TODAY()&gt;$M82,"已逾期","待回复")))</f>
        <v/>
      </c>
      <c r="P82" s="6" t="n"/>
      <c r="Q82" s="12">
        <f>IF(OR($O82="待回复",$O82="已逾期"),COUNTIF($O$5:$O82,"待回复")+COUNTIF($O$5:$O82,"已逾期"),"")</f>
        <v/>
      </c>
    </row>
    <row r="83">
      <c r="A83" s="4" t="n"/>
      <c r="B83" s="5" t="n"/>
      <c r="C83" s="6" t="n"/>
      <c r="D83" s="6" t="n"/>
      <c r="E83" s="7" t="n"/>
      <c r="F83" s="8" t="n"/>
      <c r="G83" s="8" t="n"/>
      <c r="H83" s="8" t="n"/>
      <c r="I83" s="9">
        <f>IF($H83="","",IF($H83&gt;=9,"推荐者",IF($H83&gt;=7,"中立者","贬损者")))</f>
        <v/>
      </c>
      <c r="J83" s="6" t="n"/>
      <c r="K83" s="6" t="n"/>
      <c r="L83" s="9">
        <f>IF($A83="","",IF(OR($E83="否",AND($F83&lt;&gt;"",$F83&lt;='列表和设置'!$F$5),AND($G83&lt;&gt;"",$G83&lt;='列表和设置'!$F$6),AND($H83&lt;&gt;"",$H83&lt;=6)),"是","否"))</f>
        <v/>
      </c>
      <c r="M83" s="10">
        <f>IF($L83="是",WORKDAY($A83,'列表和设置'!$F$7),"")</f>
        <v/>
      </c>
      <c r="N83" s="4" t="n"/>
      <c r="O83" s="11">
        <f>IF($L83&lt;&gt;"是","",IF($N83&lt;&gt;"","已完成",IF(TODAY()&gt;$M83,"已逾期","待回复")))</f>
        <v/>
      </c>
      <c r="P83" s="6" t="n"/>
      <c r="Q83" s="12">
        <f>IF(OR($O83="待回复",$O83="已逾期"),COUNTIF($O$5:$O83,"待回复")+COUNTIF($O$5:$O83,"已逾期"),"")</f>
        <v/>
      </c>
    </row>
    <row r="84">
      <c r="A84" s="4" t="n"/>
      <c r="B84" s="5" t="n"/>
      <c r="C84" s="6" t="n"/>
      <c r="D84" s="6" t="n"/>
      <c r="E84" s="7" t="n"/>
      <c r="F84" s="8" t="n"/>
      <c r="G84" s="8" t="n"/>
      <c r="H84" s="8" t="n"/>
      <c r="I84" s="9">
        <f>IF($H84="","",IF($H84&gt;=9,"推荐者",IF($H84&gt;=7,"中立者","贬损者")))</f>
        <v/>
      </c>
      <c r="J84" s="6" t="n"/>
      <c r="K84" s="6" t="n"/>
      <c r="L84" s="9">
        <f>IF($A84="","",IF(OR($E84="否",AND($F84&lt;&gt;"",$F84&lt;='列表和设置'!$F$5),AND($G84&lt;&gt;"",$G84&lt;='列表和设置'!$F$6),AND($H84&lt;&gt;"",$H84&lt;=6)),"是","否"))</f>
        <v/>
      </c>
      <c r="M84" s="10">
        <f>IF($L84="是",WORKDAY($A84,'列表和设置'!$F$7),"")</f>
        <v/>
      </c>
      <c r="N84" s="4" t="n"/>
      <c r="O84" s="11">
        <f>IF($L84&lt;&gt;"是","",IF($N84&lt;&gt;"","已完成",IF(TODAY()&gt;$M84,"已逾期","待回复")))</f>
        <v/>
      </c>
      <c r="P84" s="6" t="n"/>
      <c r="Q84" s="12">
        <f>IF(OR($O84="待回复",$O84="已逾期"),COUNTIF($O$5:$O84,"待回复")+COUNTIF($O$5:$O84,"已逾期"),"")</f>
        <v/>
      </c>
    </row>
    <row r="85">
      <c r="A85" s="4" t="n"/>
      <c r="B85" s="5" t="n"/>
      <c r="C85" s="6" t="n"/>
      <c r="D85" s="6" t="n"/>
      <c r="E85" s="7" t="n"/>
      <c r="F85" s="8" t="n"/>
      <c r="G85" s="8" t="n"/>
      <c r="H85" s="8" t="n"/>
      <c r="I85" s="9">
        <f>IF($H85="","",IF($H85&gt;=9,"推荐者",IF($H85&gt;=7,"中立者","贬损者")))</f>
        <v/>
      </c>
      <c r="J85" s="6" t="n"/>
      <c r="K85" s="6" t="n"/>
      <c r="L85" s="9">
        <f>IF($A85="","",IF(OR($E85="否",AND($F85&lt;&gt;"",$F85&lt;='列表和设置'!$F$5),AND($G85&lt;&gt;"",$G85&lt;='列表和设置'!$F$6),AND($H85&lt;&gt;"",$H85&lt;=6)),"是","否"))</f>
        <v/>
      </c>
      <c r="M85" s="10">
        <f>IF($L85="是",WORKDAY($A85,'列表和设置'!$F$7),"")</f>
        <v/>
      </c>
      <c r="N85" s="4" t="n"/>
      <c r="O85" s="11">
        <f>IF($L85&lt;&gt;"是","",IF($N85&lt;&gt;"","已完成",IF(TODAY()&gt;$M85,"已逾期","待回复")))</f>
        <v/>
      </c>
      <c r="P85" s="6" t="n"/>
      <c r="Q85" s="12">
        <f>IF(OR($O85="待回复",$O85="已逾期"),COUNTIF($O$5:$O85,"待回复")+COUNTIF($O$5:$O85,"已逾期"),"")</f>
        <v/>
      </c>
    </row>
    <row r="86">
      <c r="A86" s="4" t="n"/>
      <c r="B86" s="5" t="n"/>
      <c r="C86" s="6" t="n"/>
      <c r="D86" s="6" t="n"/>
      <c r="E86" s="7" t="n"/>
      <c r="F86" s="8" t="n"/>
      <c r="G86" s="8" t="n"/>
      <c r="H86" s="8" t="n"/>
      <c r="I86" s="9">
        <f>IF($H86="","",IF($H86&gt;=9,"推荐者",IF($H86&gt;=7,"中立者","贬损者")))</f>
        <v/>
      </c>
      <c r="J86" s="6" t="n"/>
      <c r="K86" s="6" t="n"/>
      <c r="L86" s="9">
        <f>IF($A86="","",IF(OR($E86="否",AND($F86&lt;&gt;"",$F86&lt;='列表和设置'!$F$5),AND($G86&lt;&gt;"",$G86&lt;='列表和设置'!$F$6),AND($H86&lt;&gt;"",$H86&lt;=6)),"是","否"))</f>
        <v/>
      </c>
      <c r="M86" s="10">
        <f>IF($L86="是",WORKDAY($A86,'列表和设置'!$F$7),"")</f>
        <v/>
      </c>
      <c r="N86" s="4" t="n"/>
      <c r="O86" s="11">
        <f>IF($L86&lt;&gt;"是","",IF($N86&lt;&gt;"","已完成",IF(TODAY()&gt;$M86,"已逾期","待回复")))</f>
        <v/>
      </c>
      <c r="P86" s="6" t="n"/>
      <c r="Q86" s="12">
        <f>IF(OR($O86="待回复",$O86="已逾期"),COUNTIF($O$5:$O86,"待回复")+COUNTIF($O$5:$O86,"已逾期"),"")</f>
        <v/>
      </c>
    </row>
    <row r="87">
      <c r="A87" s="4" t="n"/>
      <c r="B87" s="5" t="n"/>
      <c r="C87" s="6" t="n"/>
      <c r="D87" s="6" t="n"/>
      <c r="E87" s="7" t="n"/>
      <c r="F87" s="8" t="n"/>
      <c r="G87" s="8" t="n"/>
      <c r="H87" s="8" t="n"/>
      <c r="I87" s="9">
        <f>IF($H87="","",IF($H87&gt;=9,"推荐者",IF($H87&gt;=7,"中立者","贬损者")))</f>
        <v/>
      </c>
      <c r="J87" s="6" t="n"/>
      <c r="K87" s="6" t="n"/>
      <c r="L87" s="9">
        <f>IF($A87="","",IF(OR($E87="否",AND($F87&lt;&gt;"",$F87&lt;='列表和设置'!$F$5),AND($G87&lt;&gt;"",$G87&lt;='列表和设置'!$F$6),AND($H87&lt;&gt;"",$H87&lt;=6)),"是","否"))</f>
        <v/>
      </c>
      <c r="M87" s="10">
        <f>IF($L87="是",WORKDAY($A87,'列表和设置'!$F$7),"")</f>
        <v/>
      </c>
      <c r="N87" s="4" t="n"/>
      <c r="O87" s="11">
        <f>IF($L87&lt;&gt;"是","",IF($N87&lt;&gt;"","已完成",IF(TODAY()&gt;$M87,"已逾期","待回复")))</f>
        <v/>
      </c>
      <c r="P87" s="6" t="n"/>
      <c r="Q87" s="12">
        <f>IF(OR($O87="待回复",$O87="已逾期"),COUNTIF($O$5:$O87,"待回复")+COUNTIF($O$5:$O87,"已逾期"),"")</f>
        <v/>
      </c>
    </row>
    <row r="88">
      <c r="A88" s="4" t="n"/>
      <c r="B88" s="5" t="n"/>
      <c r="C88" s="6" t="n"/>
      <c r="D88" s="6" t="n"/>
      <c r="E88" s="7" t="n"/>
      <c r="F88" s="8" t="n"/>
      <c r="G88" s="8" t="n"/>
      <c r="H88" s="8" t="n"/>
      <c r="I88" s="9">
        <f>IF($H88="","",IF($H88&gt;=9,"推荐者",IF($H88&gt;=7,"中立者","贬损者")))</f>
        <v/>
      </c>
      <c r="J88" s="6" t="n"/>
      <c r="K88" s="6" t="n"/>
      <c r="L88" s="9">
        <f>IF($A88="","",IF(OR($E88="否",AND($F88&lt;&gt;"",$F88&lt;='列表和设置'!$F$5),AND($G88&lt;&gt;"",$G88&lt;='列表和设置'!$F$6),AND($H88&lt;&gt;"",$H88&lt;=6)),"是","否"))</f>
        <v/>
      </c>
      <c r="M88" s="10">
        <f>IF($L88="是",WORKDAY($A88,'列表和设置'!$F$7),"")</f>
        <v/>
      </c>
      <c r="N88" s="4" t="n"/>
      <c r="O88" s="11">
        <f>IF($L88&lt;&gt;"是","",IF($N88&lt;&gt;"","已完成",IF(TODAY()&gt;$M88,"已逾期","待回复")))</f>
        <v/>
      </c>
      <c r="P88" s="6" t="n"/>
      <c r="Q88" s="12">
        <f>IF(OR($O88="待回复",$O88="已逾期"),COUNTIF($O$5:$O88,"待回复")+COUNTIF($O$5:$O88,"已逾期"),"")</f>
        <v/>
      </c>
    </row>
    <row r="89">
      <c r="A89" s="4" t="n"/>
      <c r="B89" s="5" t="n"/>
      <c r="C89" s="6" t="n"/>
      <c r="D89" s="6" t="n"/>
      <c r="E89" s="7" t="n"/>
      <c r="F89" s="8" t="n"/>
      <c r="G89" s="8" t="n"/>
      <c r="H89" s="8" t="n"/>
      <c r="I89" s="9">
        <f>IF($H89="","",IF($H89&gt;=9,"推荐者",IF($H89&gt;=7,"中立者","贬损者")))</f>
        <v/>
      </c>
      <c r="J89" s="6" t="n"/>
      <c r="K89" s="6" t="n"/>
      <c r="L89" s="9">
        <f>IF($A89="","",IF(OR($E89="否",AND($F89&lt;&gt;"",$F89&lt;='列表和设置'!$F$5),AND($G89&lt;&gt;"",$G89&lt;='列表和设置'!$F$6),AND($H89&lt;&gt;"",$H89&lt;=6)),"是","否"))</f>
        <v/>
      </c>
      <c r="M89" s="10">
        <f>IF($L89="是",WORKDAY($A89,'列表和设置'!$F$7),"")</f>
        <v/>
      </c>
      <c r="N89" s="4" t="n"/>
      <c r="O89" s="11">
        <f>IF($L89&lt;&gt;"是","",IF($N89&lt;&gt;"","已完成",IF(TODAY()&gt;$M89,"已逾期","待回复")))</f>
        <v/>
      </c>
      <c r="P89" s="6" t="n"/>
      <c r="Q89" s="12">
        <f>IF(OR($O89="待回复",$O89="已逾期"),COUNTIF($O$5:$O89,"待回复")+COUNTIF($O$5:$O89,"已逾期"),"")</f>
        <v/>
      </c>
    </row>
    <row r="90">
      <c r="A90" s="4" t="n"/>
      <c r="B90" s="5" t="n"/>
      <c r="C90" s="6" t="n"/>
      <c r="D90" s="6" t="n"/>
      <c r="E90" s="7" t="n"/>
      <c r="F90" s="8" t="n"/>
      <c r="G90" s="8" t="n"/>
      <c r="H90" s="8" t="n"/>
      <c r="I90" s="9">
        <f>IF($H90="","",IF($H90&gt;=9,"推荐者",IF($H90&gt;=7,"中立者","贬损者")))</f>
        <v/>
      </c>
      <c r="J90" s="6" t="n"/>
      <c r="K90" s="6" t="n"/>
      <c r="L90" s="9">
        <f>IF($A90="","",IF(OR($E90="否",AND($F90&lt;&gt;"",$F90&lt;='列表和设置'!$F$5),AND($G90&lt;&gt;"",$G90&lt;='列表和设置'!$F$6),AND($H90&lt;&gt;"",$H90&lt;=6)),"是","否"))</f>
        <v/>
      </c>
      <c r="M90" s="10">
        <f>IF($L90="是",WORKDAY($A90,'列表和设置'!$F$7),"")</f>
        <v/>
      </c>
      <c r="N90" s="4" t="n"/>
      <c r="O90" s="11">
        <f>IF($L90&lt;&gt;"是","",IF($N90&lt;&gt;"","已完成",IF(TODAY()&gt;$M90,"已逾期","待回复")))</f>
        <v/>
      </c>
      <c r="P90" s="6" t="n"/>
      <c r="Q90" s="12">
        <f>IF(OR($O90="待回复",$O90="已逾期"),COUNTIF($O$5:$O90,"待回复")+COUNTIF($O$5:$O90,"已逾期"),"")</f>
        <v/>
      </c>
    </row>
    <row r="91">
      <c r="A91" s="4" t="n"/>
      <c r="B91" s="5" t="n"/>
      <c r="C91" s="6" t="n"/>
      <c r="D91" s="6" t="n"/>
      <c r="E91" s="7" t="n"/>
      <c r="F91" s="8" t="n"/>
      <c r="G91" s="8" t="n"/>
      <c r="H91" s="8" t="n"/>
      <c r="I91" s="9">
        <f>IF($H91="","",IF($H91&gt;=9,"推荐者",IF($H91&gt;=7,"中立者","贬损者")))</f>
        <v/>
      </c>
      <c r="J91" s="6" t="n"/>
      <c r="K91" s="6" t="n"/>
      <c r="L91" s="9">
        <f>IF($A91="","",IF(OR($E91="否",AND($F91&lt;&gt;"",$F91&lt;='列表和设置'!$F$5),AND($G91&lt;&gt;"",$G91&lt;='列表和设置'!$F$6),AND($H91&lt;&gt;"",$H91&lt;=6)),"是","否"))</f>
        <v/>
      </c>
      <c r="M91" s="10">
        <f>IF($L91="是",WORKDAY($A91,'列表和设置'!$F$7),"")</f>
        <v/>
      </c>
      <c r="N91" s="4" t="n"/>
      <c r="O91" s="11">
        <f>IF($L91&lt;&gt;"是","",IF($N91&lt;&gt;"","已完成",IF(TODAY()&gt;$M91,"已逾期","待回复")))</f>
        <v/>
      </c>
      <c r="P91" s="6" t="n"/>
      <c r="Q91" s="12">
        <f>IF(OR($O91="待回复",$O91="已逾期"),COUNTIF($O$5:$O91,"待回复")+COUNTIF($O$5:$O91,"已逾期"),"")</f>
        <v/>
      </c>
    </row>
    <row r="92">
      <c r="A92" s="4" t="n"/>
      <c r="B92" s="5" t="n"/>
      <c r="C92" s="6" t="n"/>
      <c r="D92" s="6" t="n"/>
      <c r="E92" s="7" t="n"/>
      <c r="F92" s="8" t="n"/>
      <c r="G92" s="8" t="n"/>
      <c r="H92" s="8" t="n"/>
      <c r="I92" s="9">
        <f>IF($H92="","",IF($H92&gt;=9,"推荐者",IF($H92&gt;=7,"中立者","贬损者")))</f>
        <v/>
      </c>
      <c r="J92" s="6" t="n"/>
      <c r="K92" s="6" t="n"/>
      <c r="L92" s="9">
        <f>IF($A92="","",IF(OR($E92="否",AND($F92&lt;&gt;"",$F92&lt;='列表和设置'!$F$5),AND($G92&lt;&gt;"",$G92&lt;='列表和设置'!$F$6),AND($H92&lt;&gt;"",$H92&lt;=6)),"是","否"))</f>
        <v/>
      </c>
      <c r="M92" s="10">
        <f>IF($L92="是",WORKDAY($A92,'列表和设置'!$F$7),"")</f>
        <v/>
      </c>
      <c r="N92" s="4" t="n"/>
      <c r="O92" s="11">
        <f>IF($L92&lt;&gt;"是","",IF($N92&lt;&gt;"","已完成",IF(TODAY()&gt;$M92,"已逾期","待回复")))</f>
        <v/>
      </c>
      <c r="P92" s="6" t="n"/>
      <c r="Q92" s="12">
        <f>IF(OR($O92="待回复",$O92="已逾期"),COUNTIF($O$5:$O92,"待回复")+COUNTIF($O$5:$O92,"已逾期"),"")</f>
        <v/>
      </c>
    </row>
    <row r="93">
      <c r="A93" s="4" t="n"/>
      <c r="B93" s="5" t="n"/>
      <c r="C93" s="6" t="n"/>
      <c r="D93" s="6" t="n"/>
      <c r="E93" s="7" t="n"/>
      <c r="F93" s="8" t="n"/>
      <c r="G93" s="8" t="n"/>
      <c r="H93" s="8" t="n"/>
      <c r="I93" s="9">
        <f>IF($H93="","",IF($H93&gt;=9,"推荐者",IF($H93&gt;=7,"中立者","贬损者")))</f>
        <v/>
      </c>
      <c r="J93" s="6" t="n"/>
      <c r="K93" s="6" t="n"/>
      <c r="L93" s="9">
        <f>IF($A93="","",IF(OR($E93="否",AND($F93&lt;&gt;"",$F93&lt;='列表和设置'!$F$5),AND($G93&lt;&gt;"",$G93&lt;='列表和设置'!$F$6),AND($H93&lt;&gt;"",$H93&lt;=6)),"是","否"))</f>
        <v/>
      </c>
      <c r="M93" s="10">
        <f>IF($L93="是",WORKDAY($A93,'列表和设置'!$F$7),"")</f>
        <v/>
      </c>
      <c r="N93" s="4" t="n"/>
      <c r="O93" s="11">
        <f>IF($L93&lt;&gt;"是","",IF($N93&lt;&gt;"","已完成",IF(TODAY()&gt;$M93,"已逾期","待回复")))</f>
        <v/>
      </c>
      <c r="P93" s="6" t="n"/>
      <c r="Q93" s="12">
        <f>IF(OR($O93="待回复",$O93="已逾期"),COUNTIF($O$5:$O93,"待回复")+COUNTIF($O$5:$O93,"已逾期"),"")</f>
        <v/>
      </c>
    </row>
    <row r="94">
      <c r="A94" s="4" t="n"/>
      <c r="B94" s="5" t="n"/>
      <c r="C94" s="6" t="n"/>
      <c r="D94" s="6" t="n"/>
      <c r="E94" s="7" t="n"/>
      <c r="F94" s="8" t="n"/>
      <c r="G94" s="8" t="n"/>
      <c r="H94" s="8" t="n"/>
      <c r="I94" s="9">
        <f>IF($H94="","",IF($H94&gt;=9,"推荐者",IF($H94&gt;=7,"中立者","贬损者")))</f>
        <v/>
      </c>
      <c r="J94" s="6" t="n"/>
      <c r="K94" s="6" t="n"/>
      <c r="L94" s="9">
        <f>IF($A94="","",IF(OR($E94="否",AND($F94&lt;&gt;"",$F94&lt;='列表和设置'!$F$5),AND($G94&lt;&gt;"",$G94&lt;='列表和设置'!$F$6),AND($H94&lt;&gt;"",$H94&lt;=6)),"是","否"))</f>
        <v/>
      </c>
      <c r="M94" s="10">
        <f>IF($L94="是",WORKDAY($A94,'列表和设置'!$F$7),"")</f>
        <v/>
      </c>
      <c r="N94" s="4" t="n"/>
      <c r="O94" s="11">
        <f>IF($L94&lt;&gt;"是","",IF($N94&lt;&gt;"","已完成",IF(TODAY()&gt;$M94,"已逾期","待回复")))</f>
        <v/>
      </c>
      <c r="P94" s="6" t="n"/>
      <c r="Q94" s="12">
        <f>IF(OR($O94="待回复",$O94="已逾期"),COUNTIF($O$5:$O94,"待回复")+COUNTIF($O$5:$O94,"已逾期"),"")</f>
        <v/>
      </c>
    </row>
    <row r="95">
      <c r="A95" s="4" t="n"/>
      <c r="B95" s="5" t="n"/>
      <c r="C95" s="6" t="n"/>
      <c r="D95" s="6" t="n"/>
      <c r="E95" s="7" t="n"/>
      <c r="F95" s="8" t="n"/>
      <c r="G95" s="8" t="n"/>
      <c r="H95" s="8" t="n"/>
      <c r="I95" s="9">
        <f>IF($H95="","",IF($H95&gt;=9,"推荐者",IF($H95&gt;=7,"中立者","贬损者")))</f>
        <v/>
      </c>
      <c r="J95" s="6" t="n"/>
      <c r="K95" s="6" t="n"/>
      <c r="L95" s="9">
        <f>IF($A95="","",IF(OR($E95="否",AND($F95&lt;&gt;"",$F95&lt;='列表和设置'!$F$5),AND($G95&lt;&gt;"",$G95&lt;='列表和设置'!$F$6),AND($H95&lt;&gt;"",$H95&lt;=6)),"是","否"))</f>
        <v/>
      </c>
      <c r="M95" s="10">
        <f>IF($L95="是",WORKDAY($A95,'列表和设置'!$F$7),"")</f>
        <v/>
      </c>
      <c r="N95" s="4" t="n"/>
      <c r="O95" s="11">
        <f>IF($L95&lt;&gt;"是","",IF($N95&lt;&gt;"","已完成",IF(TODAY()&gt;$M95,"已逾期","待回复")))</f>
        <v/>
      </c>
      <c r="P95" s="6" t="n"/>
      <c r="Q95" s="12">
        <f>IF(OR($O95="待回复",$O95="已逾期"),COUNTIF($O$5:$O95,"待回复")+COUNTIF($O$5:$O95,"已逾期"),"")</f>
        <v/>
      </c>
    </row>
    <row r="96">
      <c r="A96" s="4" t="n"/>
      <c r="B96" s="5" t="n"/>
      <c r="C96" s="6" t="n"/>
      <c r="D96" s="6" t="n"/>
      <c r="E96" s="7" t="n"/>
      <c r="F96" s="8" t="n"/>
      <c r="G96" s="8" t="n"/>
      <c r="H96" s="8" t="n"/>
      <c r="I96" s="9">
        <f>IF($H96="","",IF($H96&gt;=9,"推荐者",IF($H96&gt;=7,"中立者","贬损者")))</f>
        <v/>
      </c>
      <c r="J96" s="6" t="n"/>
      <c r="K96" s="6" t="n"/>
      <c r="L96" s="9">
        <f>IF($A96="","",IF(OR($E96="否",AND($F96&lt;&gt;"",$F96&lt;='列表和设置'!$F$5),AND($G96&lt;&gt;"",$G96&lt;='列表和设置'!$F$6),AND($H96&lt;&gt;"",$H96&lt;=6)),"是","否"))</f>
        <v/>
      </c>
      <c r="M96" s="10">
        <f>IF($L96="是",WORKDAY($A96,'列表和设置'!$F$7),"")</f>
        <v/>
      </c>
      <c r="N96" s="4" t="n"/>
      <c r="O96" s="11">
        <f>IF($L96&lt;&gt;"是","",IF($N96&lt;&gt;"","已完成",IF(TODAY()&gt;$M96,"已逾期","待回复")))</f>
        <v/>
      </c>
      <c r="P96" s="6" t="n"/>
      <c r="Q96" s="12">
        <f>IF(OR($O96="待回复",$O96="已逾期"),COUNTIF($O$5:$O96,"待回复")+COUNTIF($O$5:$O96,"已逾期"),"")</f>
        <v/>
      </c>
    </row>
    <row r="97">
      <c r="A97" s="4" t="n"/>
      <c r="B97" s="5" t="n"/>
      <c r="C97" s="6" t="n"/>
      <c r="D97" s="6" t="n"/>
      <c r="E97" s="7" t="n"/>
      <c r="F97" s="8" t="n"/>
      <c r="G97" s="8" t="n"/>
      <c r="H97" s="8" t="n"/>
      <c r="I97" s="9">
        <f>IF($H97="","",IF($H97&gt;=9,"推荐者",IF($H97&gt;=7,"中立者","贬损者")))</f>
        <v/>
      </c>
      <c r="J97" s="6" t="n"/>
      <c r="K97" s="6" t="n"/>
      <c r="L97" s="9">
        <f>IF($A97="","",IF(OR($E97="否",AND($F97&lt;&gt;"",$F97&lt;='列表和设置'!$F$5),AND($G97&lt;&gt;"",$G97&lt;='列表和设置'!$F$6),AND($H97&lt;&gt;"",$H97&lt;=6)),"是","否"))</f>
        <v/>
      </c>
      <c r="M97" s="10">
        <f>IF($L97="是",WORKDAY($A97,'列表和设置'!$F$7),"")</f>
        <v/>
      </c>
      <c r="N97" s="4" t="n"/>
      <c r="O97" s="11">
        <f>IF($L97&lt;&gt;"是","",IF($N97&lt;&gt;"","已完成",IF(TODAY()&gt;$M97,"已逾期","待回复")))</f>
        <v/>
      </c>
      <c r="P97" s="6" t="n"/>
      <c r="Q97" s="12">
        <f>IF(OR($O97="待回复",$O97="已逾期"),COUNTIF($O$5:$O97,"待回复")+COUNTIF($O$5:$O97,"已逾期"),"")</f>
        <v/>
      </c>
    </row>
    <row r="98">
      <c r="A98" s="4" t="n"/>
      <c r="B98" s="5" t="n"/>
      <c r="C98" s="6" t="n"/>
      <c r="D98" s="6" t="n"/>
      <c r="E98" s="7" t="n"/>
      <c r="F98" s="8" t="n"/>
      <c r="G98" s="8" t="n"/>
      <c r="H98" s="8" t="n"/>
      <c r="I98" s="9">
        <f>IF($H98="","",IF($H98&gt;=9,"推荐者",IF($H98&gt;=7,"中立者","贬损者")))</f>
        <v/>
      </c>
      <c r="J98" s="6" t="n"/>
      <c r="K98" s="6" t="n"/>
      <c r="L98" s="9">
        <f>IF($A98="","",IF(OR($E98="否",AND($F98&lt;&gt;"",$F98&lt;='列表和设置'!$F$5),AND($G98&lt;&gt;"",$G98&lt;='列表和设置'!$F$6),AND($H98&lt;&gt;"",$H98&lt;=6)),"是","否"))</f>
        <v/>
      </c>
      <c r="M98" s="10">
        <f>IF($L98="是",WORKDAY($A98,'列表和设置'!$F$7),"")</f>
        <v/>
      </c>
      <c r="N98" s="4" t="n"/>
      <c r="O98" s="11">
        <f>IF($L98&lt;&gt;"是","",IF($N98&lt;&gt;"","已完成",IF(TODAY()&gt;$M98,"已逾期","待回复")))</f>
        <v/>
      </c>
      <c r="P98" s="6" t="n"/>
      <c r="Q98" s="12">
        <f>IF(OR($O98="待回复",$O98="已逾期"),COUNTIF($O$5:$O98,"待回复")+COUNTIF($O$5:$O98,"已逾期"),"")</f>
        <v/>
      </c>
    </row>
    <row r="99">
      <c r="A99" s="4" t="n"/>
      <c r="B99" s="5" t="n"/>
      <c r="C99" s="6" t="n"/>
      <c r="D99" s="6" t="n"/>
      <c r="E99" s="7" t="n"/>
      <c r="F99" s="8" t="n"/>
      <c r="G99" s="8" t="n"/>
      <c r="H99" s="8" t="n"/>
      <c r="I99" s="9">
        <f>IF($H99="","",IF($H99&gt;=9,"推荐者",IF($H99&gt;=7,"中立者","贬损者")))</f>
        <v/>
      </c>
      <c r="J99" s="6" t="n"/>
      <c r="K99" s="6" t="n"/>
      <c r="L99" s="9">
        <f>IF($A99="","",IF(OR($E99="否",AND($F99&lt;&gt;"",$F99&lt;='列表和设置'!$F$5),AND($G99&lt;&gt;"",$G99&lt;='列表和设置'!$F$6),AND($H99&lt;&gt;"",$H99&lt;=6)),"是","否"))</f>
        <v/>
      </c>
      <c r="M99" s="10">
        <f>IF($L99="是",WORKDAY($A99,'列表和设置'!$F$7),"")</f>
        <v/>
      </c>
      <c r="N99" s="4" t="n"/>
      <c r="O99" s="11">
        <f>IF($L99&lt;&gt;"是","",IF($N99&lt;&gt;"","已完成",IF(TODAY()&gt;$M99,"已逾期","待回复")))</f>
        <v/>
      </c>
      <c r="P99" s="6" t="n"/>
      <c r="Q99" s="12">
        <f>IF(OR($O99="待回复",$O99="已逾期"),COUNTIF($O$5:$O99,"待回复")+COUNTIF($O$5:$O99,"已逾期"),"")</f>
        <v/>
      </c>
    </row>
    <row r="100">
      <c r="A100" s="4" t="n"/>
      <c r="B100" s="5" t="n"/>
      <c r="C100" s="6" t="n"/>
      <c r="D100" s="6" t="n"/>
      <c r="E100" s="7" t="n"/>
      <c r="F100" s="8" t="n"/>
      <c r="G100" s="8" t="n"/>
      <c r="H100" s="8" t="n"/>
      <c r="I100" s="9">
        <f>IF($H100="","",IF($H100&gt;=9,"推荐者",IF($H100&gt;=7,"中立者","贬损者")))</f>
        <v/>
      </c>
      <c r="J100" s="6" t="n"/>
      <c r="K100" s="6" t="n"/>
      <c r="L100" s="9">
        <f>IF($A100="","",IF(OR($E100="否",AND($F100&lt;&gt;"",$F100&lt;='列表和设置'!$F$5),AND($G100&lt;&gt;"",$G100&lt;='列表和设置'!$F$6),AND($H100&lt;&gt;"",$H100&lt;=6)),"是","否"))</f>
        <v/>
      </c>
      <c r="M100" s="10">
        <f>IF($L100="是",WORKDAY($A100,'列表和设置'!$F$7),"")</f>
        <v/>
      </c>
      <c r="N100" s="4" t="n"/>
      <c r="O100" s="11">
        <f>IF($L100&lt;&gt;"是","",IF($N100&lt;&gt;"","已完成",IF(TODAY()&gt;$M100,"已逾期","待回复")))</f>
        <v/>
      </c>
      <c r="P100" s="6" t="n"/>
      <c r="Q100" s="12">
        <f>IF(OR($O100="待回复",$O100="已逾期"),COUNTIF($O$5:$O100,"待回复")+COUNTIF($O$5:$O100,"已逾期"),"")</f>
        <v/>
      </c>
    </row>
    <row r="101">
      <c r="A101" s="4" t="n"/>
      <c r="B101" s="5" t="n"/>
      <c r="C101" s="6" t="n"/>
      <c r="D101" s="6" t="n"/>
      <c r="E101" s="7" t="n"/>
      <c r="F101" s="8" t="n"/>
      <c r="G101" s="8" t="n"/>
      <c r="H101" s="8" t="n"/>
      <c r="I101" s="9">
        <f>IF($H101="","",IF($H101&gt;=9,"推荐者",IF($H101&gt;=7,"中立者","贬损者")))</f>
        <v/>
      </c>
      <c r="J101" s="6" t="n"/>
      <c r="K101" s="6" t="n"/>
      <c r="L101" s="9">
        <f>IF($A101="","",IF(OR($E101="否",AND($F101&lt;&gt;"",$F101&lt;='列表和设置'!$F$5),AND($G101&lt;&gt;"",$G101&lt;='列表和设置'!$F$6),AND($H101&lt;&gt;"",$H101&lt;=6)),"是","否"))</f>
        <v/>
      </c>
      <c r="M101" s="10">
        <f>IF($L101="是",WORKDAY($A101,'列表和设置'!$F$7),"")</f>
        <v/>
      </c>
      <c r="N101" s="4" t="n"/>
      <c r="O101" s="11">
        <f>IF($L101&lt;&gt;"是","",IF($N101&lt;&gt;"","已完成",IF(TODAY()&gt;$M101,"已逾期","待回复")))</f>
        <v/>
      </c>
      <c r="P101" s="6" t="n"/>
      <c r="Q101" s="12">
        <f>IF(OR($O101="待回复",$O101="已逾期"),COUNTIF($O$5:$O101,"待回复")+COUNTIF($O$5:$O101,"已逾期"),"")</f>
        <v/>
      </c>
    </row>
    <row r="102">
      <c r="A102" s="4" t="n"/>
      <c r="B102" s="5" t="n"/>
      <c r="C102" s="6" t="n"/>
      <c r="D102" s="6" t="n"/>
      <c r="E102" s="7" t="n"/>
      <c r="F102" s="8" t="n"/>
      <c r="G102" s="8" t="n"/>
      <c r="H102" s="8" t="n"/>
      <c r="I102" s="9">
        <f>IF($H102="","",IF($H102&gt;=9,"推荐者",IF($H102&gt;=7,"中立者","贬损者")))</f>
        <v/>
      </c>
      <c r="J102" s="6" t="n"/>
      <c r="K102" s="6" t="n"/>
      <c r="L102" s="9">
        <f>IF($A102="","",IF(OR($E102="否",AND($F102&lt;&gt;"",$F102&lt;='列表和设置'!$F$5),AND($G102&lt;&gt;"",$G102&lt;='列表和设置'!$F$6),AND($H102&lt;&gt;"",$H102&lt;=6)),"是","否"))</f>
        <v/>
      </c>
      <c r="M102" s="10">
        <f>IF($L102="是",WORKDAY($A102,'列表和设置'!$F$7),"")</f>
        <v/>
      </c>
      <c r="N102" s="4" t="n"/>
      <c r="O102" s="11">
        <f>IF($L102&lt;&gt;"是","",IF($N102&lt;&gt;"","已完成",IF(TODAY()&gt;$M102,"已逾期","待回复")))</f>
        <v/>
      </c>
      <c r="P102" s="6" t="n"/>
      <c r="Q102" s="12">
        <f>IF(OR($O102="待回复",$O102="已逾期"),COUNTIF($O$5:$O102,"待回复")+COUNTIF($O$5:$O102,"已逾期"),"")</f>
        <v/>
      </c>
    </row>
    <row r="103">
      <c r="A103" s="4" t="n"/>
      <c r="B103" s="5" t="n"/>
      <c r="C103" s="6" t="n"/>
      <c r="D103" s="6" t="n"/>
      <c r="E103" s="7" t="n"/>
      <c r="F103" s="8" t="n"/>
      <c r="G103" s="8" t="n"/>
      <c r="H103" s="8" t="n"/>
      <c r="I103" s="9">
        <f>IF($H103="","",IF($H103&gt;=9,"推荐者",IF($H103&gt;=7,"中立者","贬损者")))</f>
        <v/>
      </c>
      <c r="J103" s="6" t="n"/>
      <c r="K103" s="6" t="n"/>
      <c r="L103" s="9">
        <f>IF($A103="","",IF(OR($E103="否",AND($F103&lt;&gt;"",$F103&lt;='列表和设置'!$F$5),AND($G103&lt;&gt;"",$G103&lt;='列表和设置'!$F$6),AND($H103&lt;&gt;"",$H103&lt;=6)),"是","否"))</f>
        <v/>
      </c>
      <c r="M103" s="10">
        <f>IF($L103="是",WORKDAY($A103,'列表和设置'!$F$7),"")</f>
        <v/>
      </c>
      <c r="N103" s="4" t="n"/>
      <c r="O103" s="11">
        <f>IF($L103&lt;&gt;"是","",IF($N103&lt;&gt;"","已完成",IF(TODAY()&gt;$M103,"已逾期","待回复")))</f>
        <v/>
      </c>
      <c r="P103" s="6" t="n"/>
      <c r="Q103" s="12">
        <f>IF(OR($O103="待回复",$O103="已逾期"),COUNTIF($O$5:$O103,"待回复")+COUNTIF($O$5:$O103,"已逾期"),"")</f>
        <v/>
      </c>
    </row>
    <row r="104">
      <c r="A104" s="4" t="n"/>
      <c r="B104" s="5" t="n"/>
      <c r="C104" s="6" t="n"/>
      <c r="D104" s="6" t="n"/>
      <c r="E104" s="7" t="n"/>
      <c r="F104" s="8" t="n"/>
      <c r="G104" s="8" t="n"/>
      <c r="H104" s="8" t="n"/>
      <c r="I104" s="9">
        <f>IF($H104="","",IF($H104&gt;=9,"推荐者",IF($H104&gt;=7,"中立者","贬损者")))</f>
        <v/>
      </c>
      <c r="J104" s="6" t="n"/>
      <c r="K104" s="6" t="n"/>
      <c r="L104" s="9">
        <f>IF($A104="","",IF(OR($E104="否",AND($F104&lt;&gt;"",$F104&lt;='列表和设置'!$F$5),AND($G104&lt;&gt;"",$G104&lt;='列表和设置'!$F$6),AND($H104&lt;&gt;"",$H104&lt;=6)),"是","否"))</f>
        <v/>
      </c>
      <c r="M104" s="10">
        <f>IF($L104="是",WORKDAY($A104,'列表和设置'!$F$7),"")</f>
        <v/>
      </c>
      <c r="N104" s="4" t="n"/>
      <c r="O104" s="11">
        <f>IF($L104&lt;&gt;"是","",IF($N104&lt;&gt;"","已完成",IF(TODAY()&gt;$M104,"已逾期","待回复")))</f>
        <v/>
      </c>
      <c r="P104" s="6" t="n"/>
      <c r="Q104" s="12">
        <f>IF(OR($O104="待回复",$O104="已逾期"),COUNTIF($O$5:$O104,"待回复")+COUNTIF($O$5:$O104,"已逾期"),"")</f>
        <v/>
      </c>
    </row>
    <row r="105">
      <c r="A105" s="4" t="n"/>
      <c r="B105" s="5" t="n"/>
      <c r="C105" s="6" t="n"/>
      <c r="D105" s="6" t="n"/>
      <c r="E105" s="7" t="n"/>
      <c r="F105" s="8" t="n"/>
      <c r="G105" s="8" t="n"/>
      <c r="H105" s="8" t="n"/>
      <c r="I105" s="9">
        <f>IF($H105="","",IF($H105&gt;=9,"推荐者",IF($H105&gt;=7,"中立者","贬损者")))</f>
        <v/>
      </c>
      <c r="J105" s="6" t="n"/>
      <c r="K105" s="6" t="n"/>
      <c r="L105" s="9">
        <f>IF($A105="","",IF(OR($E105="否",AND($F105&lt;&gt;"",$F105&lt;='列表和设置'!$F$5),AND($G105&lt;&gt;"",$G105&lt;='列表和设置'!$F$6),AND($H105&lt;&gt;"",$H105&lt;=6)),"是","否"))</f>
        <v/>
      </c>
      <c r="M105" s="10">
        <f>IF($L105="是",WORKDAY($A105,'列表和设置'!$F$7),"")</f>
        <v/>
      </c>
      <c r="N105" s="4" t="n"/>
      <c r="O105" s="11">
        <f>IF($L105&lt;&gt;"是","",IF($N105&lt;&gt;"","已完成",IF(TODAY()&gt;$M105,"已逾期","待回复")))</f>
        <v/>
      </c>
      <c r="P105" s="6" t="n"/>
      <c r="Q105" s="12">
        <f>IF(OR($O105="待回复",$O105="已逾期"),COUNTIF($O$5:$O105,"待回复")+COUNTIF($O$5:$O105,"已逾期"),"")</f>
        <v/>
      </c>
    </row>
    <row r="106">
      <c r="A106" s="4" t="n"/>
      <c r="B106" s="5" t="n"/>
      <c r="C106" s="6" t="n"/>
      <c r="D106" s="6" t="n"/>
      <c r="E106" s="7" t="n"/>
      <c r="F106" s="8" t="n"/>
      <c r="G106" s="8" t="n"/>
      <c r="H106" s="8" t="n"/>
      <c r="I106" s="9">
        <f>IF($H106="","",IF($H106&gt;=9,"推荐者",IF($H106&gt;=7,"中立者","贬损者")))</f>
        <v/>
      </c>
      <c r="J106" s="6" t="n"/>
      <c r="K106" s="6" t="n"/>
      <c r="L106" s="9">
        <f>IF($A106="","",IF(OR($E106="否",AND($F106&lt;&gt;"",$F106&lt;='列表和设置'!$F$5),AND($G106&lt;&gt;"",$G106&lt;='列表和设置'!$F$6),AND($H106&lt;&gt;"",$H106&lt;=6)),"是","否"))</f>
        <v/>
      </c>
      <c r="M106" s="10">
        <f>IF($L106="是",WORKDAY($A106,'列表和设置'!$F$7),"")</f>
        <v/>
      </c>
      <c r="N106" s="4" t="n"/>
      <c r="O106" s="11">
        <f>IF($L106&lt;&gt;"是","",IF($N106&lt;&gt;"","已完成",IF(TODAY()&gt;$M106,"已逾期","待回复")))</f>
        <v/>
      </c>
      <c r="P106" s="6" t="n"/>
      <c r="Q106" s="12">
        <f>IF(OR($O106="待回复",$O106="已逾期"),COUNTIF($O$5:$O106,"待回复")+COUNTIF($O$5:$O106,"已逾期"),"")</f>
        <v/>
      </c>
    </row>
    <row r="107">
      <c r="A107" s="4" t="n"/>
      <c r="B107" s="5" t="n"/>
      <c r="C107" s="6" t="n"/>
      <c r="D107" s="6" t="n"/>
      <c r="E107" s="7" t="n"/>
      <c r="F107" s="8" t="n"/>
      <c r="G107" s="8" t="n"/>
      <c r="H107" s="8" t="n"/>
      <c r="I107" s="9">
        <f>IF($H107="","",IF($H107&gt;=9,"推荐者",IF($H107&gt;=7,"中立者","贬损者")))</f>
        <v/>
      </c>
      <c r="J107" s="6" t="n"/>
      <c r="K107" s="6" t="n"/>
      <c r="L107" s="9">
        <f>IF($A107="","",IF(OR($E107="否",AND($F107&lt;&gt;"",$F107&lt;='列表和设置'!$F$5),AND($G107&lt;&gt;"",$G107&lt;='列表和设置'!$F$6),AND($H107&lt;&gt;"",$H107&lt;=6)),"是","否"))</f>
        <v/>
      </c>
      <c r="M107" s="10">
        <f>IF($L107="是",WORKDAY($A107,'列表和设置'!$F$7),"")</f>
        <v/>
      </c>
      <c r="N107" s="4" t="n"/>
      <c r="O107" s="11">
        <f>IF($L107&lt;&gt;"是","",IF($N107&lt;&gt;"","已完成",IF(TODAY()&gt;$M107,"已逾期","待回复")))</f>
        <v/>
      </c>
      <c r="P107" s="6" t="n"/>
      <c r="Q107" s="12">
        <f>IF(OR($O107="待回复",$O107="已逾期"),COUNTIF($O$5:$O107,"待回复")+COUNTIF($O$5:$O107,"已逾期"),"")</f>
        <v/>
      </c>
    </row>
    <row r="108">
      <c r="A108" s="4" t="n"/>
      <c r="B108" s="5" t="n"/>
      <c r="C108" s="6" t="n"/>
      <c r="D108" s="6" t="n"/>
      <c r="E108" s="7" t="n"/>
      <c r="F108" s="8" t="n"/>
      <c r="G108" s="8" t="n"/>
      <c r="H108" s="8" t="n"/>
      <c r="I108" s="9">
        <f>IF($H108="","",IF($H108&gt;=9,"推荐者",IF($H108&gt;=7,"中立者","贬损者")))</f>
        <v/>
      </c>
      <c r="J108" s="6" t="n"/>
      <c r="K108" s="6" t="n"/>
      <c r="L108" s="9">
        <f>IF($A108="","",IF(OR($E108="否",AND($F108&lt;&gt;"",$F108&lt;='列表和设置'!$F$5),AND($G108&lt;&gt;"",$G108&lt;='列表和设置'!$F$6),AND($H108&lt;&gt;"",$H108&lt;=6)),"是","否"))</f>
        <v/>
      </c>
      <c r="M108" s="10">
        <f>IF($L108="是",WORKDAY($A108,'列表和设置'!$F$7),"")</f>
        <v/>
      </c>
      <c r="N108" s="4" t="n"/>
      <c r="O108" s="11">
        <f>IF($L108&lt;&gt;"是","",IF($N108&lt;&gt;"","已完成",IF(TODAY()&gt;$M108,"已逾期","待回复")))</f>
        <v/>
      </c>
      <c r="P108" s="6" t="n"/>
      <c r="Q108" s="12">
        <f>IF(OR($O108="待回复",$O108="已逾期"),COUNTIF($O$5:$O108,"待回复")+COUNTIF($O$5:$O108,"已逾期"),"")</f>
        <v/>
      </c>
    </row>
    <row r="109">
      <c r="A109" s="4" t="n"/>
      <c r="B109" s="5" t="n"/>
      <c r="C109" s="6" t="n"/>
      <c r="D109" s="6" t="n"/>
      <c r="E109" s="7" t="n"/>
      <c r="F109" s="8" t="n"/>
      <c r="G109" s="8" t="n"/>
      <c r="H109" s="8" t="n"/>
      <c r="I109" s="9">
        <f>IF($H109="","",IF($H109&gt;=9,"推荐者",IF($H109&gt;=7,"中立者","贬损者")))</f>
        <v/>
      </c>
      <c r="J109" s="6" t="n"/>
      <c r="K109" s="6" t="n"/>
      <c r="L109" s="9">
        <f>IF($A109="","",IF(OR($E109="否",AND($F109&lt;&gt;"",$F109&lt;='列表和设置'!$F$5),AND($G109&lt;&gt;"",$G109&lt;='列表和设置'!$F$6),AND($H109&lt;&gt;"",$H109&lt;=6)),"是","否"))</f>
        <v/>
      </c>
      <c r="M109" s="10">
        <f>IF($L109="是",WORKDAY($A109,'列表和设置'!$F$7),"")</f>
        <v/>
      </c>
      <c r="N109" s="4" t="n"/>
      <c r="O109" s="11">
        <f>IF($L109&lt;&gt;"是","",IF($N109&lt;&gt;"","已完成",IF(TODAY()&gt;$M109,"已逾期","待回复")))</f>
        <v/>
      </c>
      <c r="P109" s="6" t="n"/>
      <c r="Q109" s="12">
        <f>IF(OR($O109="待回复",$O109="已逾期"),COUNTIF($O$5:$O109,"待回复")+COUNTIF($O$5:$O109,"已逾期"),"")</f>
        <v/>
      </c>
    </row>
    <row r="110">
      <c r="A110" s="4" t="n"/>
      <c r="B110" s="5" t="n"/>
      <c r="C110" s="6" t="n"/>
      <c r="D110" s="6" t="n"/>
      <c r="E110" s="7" t="n"/>
      <c r="F110" s="8" t="n"/>
      <c r="G110" s="8" t="n"/>
      <c r="H110" s="8" t="n"/>
      <c r="I110" s="9">
        <f>IF($H110="","",IF($H110&gt;=9,"推荐者",IF($H110&gt;=7,"中立者","贬损者")))</f>
        <v/>
      </c>
      <c r="J110" s="6" t="n"/>
      <c r="K110" s="6" t="n"/>
      <c r="L110" s="9">
        <f>IF($A110="","",IF(OR($E110="否",AND($F110&lt;&gt;"",$F110&lt;='列表和设置'!$F$5),AND($G110&lt;&gt;"",$G110&lt;='列表和设置'!$F$6),AND($H110&lt;&gt;"",$H110&lt;=6)),"是","否"))</f>
        <v/>
      </c>
      <c r="M110" s="10">
        <f>IF($L110="是",WORKDAY($A110,'列表和设置'!$F$7),"")</f>
        <v/>
      </c>
      <c r="N110" s="4" t="n"/>
      <c r="O110" s="11">
        <f>IF($L110&lt;&gt;"是","",IF($N110&lt;&gt;"","已完成",IF(TODAY()&gt;$M110,"已逾期","待回复")))</f>
        <v/>
      </c>
      <c r="P110" s="6" t="n"/>
      <c r="Q110" s="12">
        <f>IF(OR($O110="待回复",$O110="已逾期"),COUNTIF($O$5:$O110,"待回复")+COUNTIF($O$5:$O110,"已逾期"),"")</f>
        <v/>
      </c>
    </row>
    <row r="111">
      <c r="A111" s="4" t="n"/>
      <c r="B111" s="5" t="n"/>
      <c r="C111" s="6" t="n"/>
      <c r="D111" s="6" t="n"/>
      <c r="E111" s="7" t="n"/>
      <c r="F111" s="8" t="n"/>
      <c r="G111" s="8" t="n"/>
      <c r="H111" s="8" t="n"/>
      <c r="I111" s="9">
        <f>IF($H111="","",IF($H111&gt;=9,"推荐者",IF($H111&gt;=7,"中立者","贬损者")))</f>
        <v/>
      </c>
      <c r="J111" s="6" t="n"/>
      <c r="K111" s="6" t="n"/>
      <c r="L111" s="9">
        <f>IF($A111="","",IF(OR($E111="否",AND($F111&lt;&gt;"",$F111&lt;='列表和设置'!$F$5),AND($G111&lt;&gt;"",$G111&lt;='列表和设置'!$F$6),AND($H111&lt;&gt;"",$H111&lt;=6)),"是","否"))</f>
        <v/>
      </c>
      <c r="M111" s="10">
        <f>IF($L111="是",WORKDAY($A111,'列表和设置'!$F$7),"")</f>
        <v/>
      </c>
      <c r="N111" s="4" t="n"/>
      <c r="O111" s="11">
        <f>IF($L111&lt;&gt;"是","",IF($N111&lt;&gt;"","已完成",IF(TODAY()&gt;$M111,"已逾期","待回复")))</f>
        <v/>
      </c>
      <c r="P111" s="6" t="n"/>
      <c r="Q111" s="12">
        <f>IF(OR($O111="待回复",$O111="已逾期"),COUNTIF($O$5:$O111,"待回复")+COUNTIF($O$5:$O111,"已逾期"),"")</f>
        <v/>
      </c>
    </row>
    <row r="112">
      <c r="A112" s="4" t="n"/>
      <c r="B112" s="5" t="n"/>
      <c r="C112" s="6" t="n"/>
      <c r="D112" s="6" t="n"/>
      <c r="E112" s="7" t="n"/>
      <c r="F112" s="8" t="n"/>
      <c r="G112" s="8" t="n"/>
      <c r="H112" s="8" t="n"/>
      <c r="I112" s="9">
        <f>IF($H112="","",IF($H112&gt;=9,"推荐者",IF($H112&gt;=7,"中立者","贬损者")))</f>
        <v/>
      </c>
      <c r="J112" s="6" t="n"/>
      <c r="K112" s="6" t="n"/>
      <c r="L112" s="9">
        <f>IF($A112="","",IF(OR($E112="否",AND($F112&lt;&gt;"",$F112&lt;='列表和设置'!$F$5),AND($G112&lt;&gt;"",$G112&lt;='列表和设置'!$F$6),AND($H112&lt;&gt;"",$H112&lt;=6)),"是","否"))</f>
        <v/>
      </c>
      <c r="M112" s="10">
        <f>IF($L112="是",WORKDAY($A112,'列表和设置'!$F$7),"")</f>
        <v/>
      </c>
      <c r="N112" s="4" t="n"/>
      <c r="O112" s="11">
        <f>IF($L112&lt;&gt;"是","",IF($N112&lt;&gt;"","已完成",IF(TODAY()&gt;$M112,"已逾期","待回复")))</f>
        <v/>
      </c>
      <c r="P112" s="6" t="n"/>
      <c r="Q112" s="12">
        <f>IF(OR($O112="待回复",$O112="已逾期"),COUNTIF($O$5:$O112,"待回复")+COUNTIF($O$5:$O112,"已逾期"),"")</f>
        <v/>
      </c>
    </row>
    <row r="113">
      <c r="A113" s="4" t="n"/>
      <c r="B113" s="5" t="n"/>
      <c r="C113" s="6" t="n"/>
      <c r="D113" s="6" t="n"/>
      <c r="E113" s="7" t="n"/>
      <c r="F113" s="8" t="n"/>
      <c r="G113" s="8" t="n"/>
      <c r="H113" s="8" t="n"/>
      <c r="I113" s="9">
        <f>IF($H113="","",IF($H113&gt;=9,"推荐者",IF($H113&gt;=7,"中立者","贬损者")))</f>
        <v/>
      </c>
      <c r="J113" s="6" t="n"/>
      <c r="K113" s="6" t="n"/>
      <c r="L113" s="9">
        <f>IF($A113="","",IF(OR($E113="否",AND($F113&lt;&gt;"",$F113&lt;='列表和设置'!$F$5),AND($G113&lt;&gt;"",$G113&lt;='列表和设置'!$F$6),AND($H113&lt;&gt;"",$H113&lt;=6)),"是","否"))</f>
        <v/>
      </c>
      <c r="M113" s="10">
        <f>IF($L113="是",WORKDAY($A113,'列表和设置'!$F$7),"")</f>
        <v/>
      </c>
      <c r="N113" s="4" t="n"/>
      <c r="O113" s="11">
        <f>IF($L113&lt;&gt;"是","",IF($N113&lt;&gt;"","已完成",IF(TODAY()&gt;$M113,"已逾期","待回复")))</f>
        <v/>
      </c>
      <c r="P113" s="6" t="n"/>
      <c r="Q113" s="12">
        <f>IF(OR($O113="待回复",$O113="已逾期"),COUNTIF($O$5:$O113,"待回复")+COUNTIF($O$5:$O113,"已逾期"),"")</f>
        <v/>
      </c>
    </row>
    <row r="114">
      <c r="A114" s="4" t="n"/>
      <c r="B114" s="5" t="n"/>
      <c r="C114" s="6" t="n"/>
      <c r="D114" s="6" t="n"/>
      <c r="E114" s="7" t="n"/>
      <c r="F114" s="8" t="n"/>
      <c r="G114" s="8" t="n"/>
      <c r="H114" s="8" t="n"/>
      <c r="I114" s="9">
        <f>IF($H114="","",IF($H114&gt;=9,"推荐者",IF($H114&gt;=7,"中立者","贬损者")))</f>
        <v/>
      </c>
      <c r="J114" s="6" t="n"/>
      <c r="K114" s="6" t="n"/>
      <c r="L114" s="9">
        <f>IF($A114="","",IF(OR($E114="否",AND($F114&lt;&gt;"",$F114&lt;='列表和设置'!$F$5),AND($G114&lt;&gt;"",$G114&lt;='列表和设置'!$F$6),AND($H114&lt;&gt;"",$H114&lt;=6)),"是","否"))</f>
        <v/>
      </c>
      <c r="M114" s="10">
        <f>IF($L114="是",WORKDAY($A114,'列表和设置'!$F$7),"")</f>
        <v/>
      </c>
      <c r="N114" s="4" t="n"/>
      <c r="O114" s="11">
        <f>IF($L114&lt;&gt;"是","",IF($N114&lt;&gt;"","已完成",IF(TODAY()&gt;$M114,"已逾期","待回复")))</f>
        <v/>
      </c>
      <c r="P114" s="6" t="n"/>
      <c r="Q114" s="12">
        <f>IF(OR($O114="待回复",$O114="已逾期"),COUNTIF($O$5:$O114,"待回复")+COUNTIF($O$5:$O114,"已逾期"),"")</f>
        <v/>
      </c>
    </row>
    <row r="115">
      <c r="A115" s="4" t="n"/>
      <c r="B115" s="5" t="n"/>
      <c r="C115" s="6" t="n"/>
      <c r="D115" s="6" t="n"/>
      <c r="E115" s="7" t="n"/>
      <c r="F115" s="8" t="n"/>
      <c r="G115" s="8" t="n"/>
      <c r="H115" s="8" t="n"/>
      <c r="I115" s="9">
        <f>IF($H115="","",IF($H115&gt;=9,"推荐者",IF($H115&gt;=7,"中立者","贬损者")))</f>
        <v/>
      </c>
      <c r="J115" s="6" t="n"/>
      <c r="K115" s="6" t="n"/>
      <c r="L115" s="9">
        <f>IF($A115="","",IF(OR($E115="否",AND($F115&lt;&gt;"",$F115&lt;='列表和设置'!$F$5),AND($G115&lt;&gt;"",$G115&lt;='列表和设置'!$F$6),AND($H115&lt;&gt;"",$H115&lt;=6)),"是","否"))</f>
        <v/>
      </c>
      <c r="M115" s="10">
        <f>IF($L115="是",WORKDAY($A115,'列表和设置'!$F$7),"")</f>
        <v/>
      </c>
      <c r="N115" s="4" t="n"/>
      <c r="O115" s="11">
        <f>IF($L115&lt;&gt;"是","",IF($N115&lt;&gt;"","已完成",IF(TODAY()&gt;$M115,"已逾期","待回复")))</f>
        <v/>
      </c>
      <c r="P115" s="6" t="n"/>
      <c r="Q115" s="12">
        <f>IF(OR($O115="待回复",$O115="已逾期"),COUNTIF($O$5:$O115,"待回复")+COUNTIF($O$5:$O115,"已逾期"),"")</f>
        <v/>
      </c>
    </row>
    <row r="116">
      <c r="A116" s="4" t="n"/>
      <c r="B116" s="5" t="n"/>
      <c r="C116" s="6" t="n"/>
      <c r="D116" s="6" t="n"/>
      <c r="E116" s="7" t="n"/>
      <c r="F116" s="8" t="n"/>
      <c r="G116" s="8" t="n"/>
      <c r="H116" s="8" t="n"/>
      <c r="I116" s="9">
        <f>IF($H116="","",IF($H116&gt;=9,"推荐者",IF($H116&gt;=7,"中立者","贬损者")))</f>
        <v/>
      </c>
      <c r="J116" s="6" t="n"/>
      <c r="K116" s="6" t="n"/>
      <c r="L116" s="9">
        <f>IF($A116="","",IF(OR($E116="否",AND($F116&lt;&gt;"",$F116&lt;='列表和设置'!$F$5),AND($G116&lt;&gt;"",$G116&lt;='列表和设置'!$F$6),AND($H116&lt;&gt;"",$H116&lt;=6)),"是","否"))</f>
        <v/>
      </c>
      <c r="M116" s="10">
        <f>IF($L116="是",WORKDAY($A116,'列表和设置'!$F$7),"")</f>
        <v/>
      </c>
      <c r="N116" s="4" t="n"/>
      <c r="O116" s="11">
        <f>IF($L116&lt;&gt;"是","",IF($N116&lt;&gt;"","已完成",IF(TODAY()&gt;$M116,"已逾期","待回复")))</f>
        <v/>
      </c>
      <c r="P116" s="6" t="n"/>
      <c r="Q116" s="12">
        <f>IF(OR($O116="待回复",$O116="已逾期"),COUNTIF($O$5:$O116,"待回复")+COUNTIF($O$5:$O116,"已逾期"),"")</f>
        <v/>
      </c>
    </row>
    <row r="117">
      <c r="A117" s="4" t="n"/>
      <c r="B117" s="5" t="n"/>
      <c r="C117" s="6" t="n"/>
      <c r="D117" s="6" t="n"/>
      <c r="E117" s="7" t="n"/>
      <c r="F117" s="8" t="n"/>
      <c r="G117" s="8" t="n"/>
      <c r="H117" s="8" t="n"/>
      <c r="I117" s="9">
        <f>IF($H117="","",IF($H117&gt;=9,"推荐者",IF($H117&gt;=7,"中立者","贬损者")))</f>
        <v/>
      </c>
      <c r="J117" s="6" t="n"/>
      <c r="K117" s="6" t="n"/>
      <c r="L117" s="9">
        <f>IF($A117="","",IF(OR($E117="否",AND($F117&lt;&gt;"",$F117&lt;='列表和设置'!$F$5),AND($G117&lt;&gt;"",$G117&lt;='列表和设置'!$F$6),AND($H117&lt;&gt;"",$H117&lt;=6)),"是","否"))</f>
        <v/>
      </c>
      <c r="M117" s="10">
        <f>IF($L117="是",WORKDAY($A117,'列表和设置'!$F$7),"")</f>
        <v/>
      </c>
      <c r="N117" s="4" t="n"/>
      <c r="O117" s="11">
        <f>IF($L117&lt;&gt;"是","",IF($N117&lt;&gt;"","已完成",IF(TODAY()&gt;$M117,"已逾期","待回复")))</f>
        <v/>
      </c>
      <c r="P117" s="6" t="n"/>
      <c r="Q117" s="12">
        <f>IF(OR($O117="待回复",$O117="已逾期"),COUNTIF($O$5:$O117,"待回复")+COUNTIF($O$5:$O117,"已逾期"),"")</f>
        <v/>
      </c>
    </row>
    <row r="118">
      <c r="A118" s="4" t="n"/>
      <c r="B118" s="5" t="n"/>
      <c r="C118" s="6" t="n"/>
      <c r="D118" s="6" t="n"/>
      <c r="E118" s="7" t="n"/>
      <c r="F118" s="8" t="n"/>
      <c r="G118" s="8" t="n"/>
      <c r="H118" s="8" t="n"/>
      <c r="I118" s="9">
        <f>IF($H118="","",IF($H118&gt;=9,"推荐者",IF($H118&gt;=7,"中立者","贬损者")))</f>
        <v/>
      </c>
      <c r="J118" s="6" t="n"/>
      <c r="K118" s="6" t="n"/>
      <c r="L118" s="9">
        <f>IF($A118="","",IF(OR($E118="否",AND($F118&lt;&gt;"",$F118&lt;='列表和设置'!$F$5),AND($G118&lt;&gt;"",$G118&lt;='列表和设置'!$F$6),AND($H118&lt;&gt;"",$H118&lt;=6)),"是","否"))</f>
        <v/>
      </c>
      <c r="M118" s="10">
        <f>IF($L118="是",WORKDAY($A118,'列表和设置'!$F$7),"")</f>
        <v/>
      </c>
      <c r="N118" s="4" t="n"/>
      <c r="O118" s="11">
        <f>IF($L118&lt;&gt;"是","",IF($N118&lt;&gt;"","已完成",IF(TODAY()&gt;$M118,"已逾期","待回复")))</f>
        <v/>
      </c>
      <c r="P118" s="6" t="n"/>
      <c r="Q118" s="12">
        <f>IF(OR($O118="待回复",$O118="已逾期"),COUNTIF($O$5:$O118,"待回复")+COUNTIF($O$5:$O118,"已逾期"),"")</f>
        <v/>
      </c>
    </row>
    <row r="119">
      <c r="A119" s="4" t="n"/>
      <c r="B119" s="5" t="n"/>
      <c r="C119" s="6" t="n"/>
      <c r="D119" s="6" t="n"/>
      <c r="E119" s="7" t="n"/>
      <c r="F119" s="8" t="n"/>
      <c r="G119" s="8" t="n"/>
      <c r="H119" s="8" t="n"/>
      <c r="I119" s="9">
        <f>IF($H119="","",IF($H119&gt;=9,"推荐者",IF($H119&gt;=7,"中立者","贬损者")))</f>
        <v/>
      </c>
      <c r="J119" s="6" t="n"/>
      <c r="K119" s="6" t="n"/>
      <c r="L119" s="9">
        <f>IF($A119="","",IF(OR($E119="否",AND($F119&lt;&gt;"",$F119&lt;='列表和设置'!$F$5),AND($G119&lt;&gt;"",$G119&lt;='列表和设置'!$F$6),AND($H119&lt;&gt;"",$H119&lt;=6)),"是","否"))</f>
        <v/>
      </c>
      <c r="M119" s="10">
        <f>IF($L119="是",WORKDAY($A119,'列表和设置'!$F$7),"")</f>
        <v/>
      </c>
      <c r="N119" s="4" t="n"/>
      <c r="O119" s="11">
        <f>IF($L119&lt;&gt;"是","",IF($N119&lt;&gt;"","已完成",IF(TODAY()&gt;$M119,"已逾期","待回复")))</f>
        <v/>
      </c>
      <c r="P119" s="6" t="n"/>
      <c r="Q119" s="12">
        <f>IF(OR($O119="待回复",$O119="已逾期"),COUNTIF($O$5:$O119,"待回复")+COUNTIF($O$5:$O119,"已逾期"),"")</f>
        <v/>
      </c>
    </row>
    <row r="120">
      <c r="A120" s="4" t="n"/>
      <c r="B120" s="5" t="n"/>
      <c r="C120" s="6" t="n"/>
      <c r="D120" s="6" t="n"/>
      <c r="E120" s="7" t="n"/>
      <c r="F120" s="8" t="n"/>
      <c r="G120" s="8" t="n"/>
      <c r="H120" s="8" t="n"/>
      <c r="I120" s="9">
        <f>IF($H120="","",IF($H120&gt;=9,"推荐者",IF($H120&gt;=7,"中立者","贬损者")))</f>
        <v/>
      </c>
      <c r="J120" s="6" t="n"/>
      <c r="K120" s="6" t="n"/>
      <c r="L120" s="9">
        <f>IF($A120="","",IF(OR($E120="否",AND($F120&lt;&gt;"",$F120&lt;='列表和设置'!$F$5),AND($G120&lt;&gt;"",$G120&lt;='列表和设置'!$F$6),AND($H120&lt;&gt;"",$H120&lt;=6)),"是","否"))</f>
        <v/>
      </c>
      <c r="M120" s="10">
        <f>IF($L120="是",WORKDAY($A120,'列表和设置'!$F$7),"")</f>
        <v/>
      </c>
      <c r="N120" s="4" t="n"/>
      <c r="O120" s="11">
        <f>IF($L120&lt;&gt;"是","",IF($N120&lt;&gt;"","已完成",IF(TODAY()&gt;$M120,"已逾期","待回复")))</f>
        <v/>
      </c>
      <c r="P120" s="6" t="n"/>
      <c r="Q120" s="12">
        <f>IF(OR($O120="待回复",$O120="已逾期"),COUNTIF($O$5:$O120,"待回复")+COUNTIF($O$5:$O120,"已逾期"),"")</f>
        <v/>
      </c>
    </row>
    <row r="121">
      <c r="A121" s="4" t="n"/>
      <c r="B121" s="5" t="n"/>
      <c r="C121" s="6" t="n"/>
      <c r="D121" s="6" t="n"/>
      <c r="E121" s="7" t="n"/>
      <c r="F121" s="8" t="n"/>
      <c r="G121" s="8" t="n"/>
      <c r="H121" s="8" t="n"/>
      <c r="I121" s="9">
        <f>IF($H121="","",IF($H121&gt;=9,"推荐者",IF($H121&gt;=7,"中立者","贬损者")))</f>
        <v/>
      </c>
      <c r="J121" s="6" t="n"/>
      <c r="K121" s="6" t="n"/>
      <c r="L121" s="9">
        <f>IF($A121="","",IF(OR($E121="否",AND($F121&lt;&gt;"",$F121&lt;='列表和设置'!$F$5),AND($G121&lt;&gt;"",$G121&lt;='列表和设置'!$F$6),AND($H121&lt;&gt;"",$H121&lt;=6)),"是","否"))</f>
        <v/>
      </c>
      <c r="M121" s="10">
        <f>IF($L121="是",WORKDAY($A121,'列表和设置'!$F$7),"")</f>
        <v/>
      </c>
      <c r="N121" s="4" t="n"/>
      <c r="O121" s="11">
        <f>IF($L121&lt;&gt;"是","",IF($N121&lt;&gt;"","已完成",IF(TODAY()&gt;$M121,"已逾期","待回复")))</f>
        <v/>
      </c>
      <c r="P121" s="6" t="n"/>
      <c r="Q121" s="12">
        <f>IF(OR($O121="待回复",$O121="已逾期"),COUNTIF($O$5:$O121,"待回复")+COUNTIF($O$5:$O121,"已逾期"),"")</f>
        <v/>
      </c>
    </row>
    <row r="122">
      <c r="A122" s="4" t="n"/>
      <c r="B122" s="5" t="n"/>
      <c r="C122" s="6" t="n"/>
      <c r="D122" s="6" t="n"/>
      <c r="E122" s="7" t="n"/>
      <c r="F122" s="8" t="n"/>
      <c r="G122" s="8" t="n"/>
      <c r="H122" s="8" t="n"/>
      <c r="I122" s="9">
        <f>IF($H122="","",IF($H122&gt;=9,"推荐者",IF($H122&gt;=7,"中立者","贬损者")))</f>
        <v/>
      </c>
      <c r="J122" s="6" t="n"/>
      <c r="K122" s="6" t="n"/>
      <c r="L122" s="9">
        <f>IF($A122="","",IF(OR($E122="否",AND($F122&lt;&gt;"",$F122&lt;='列表和设置'!$F$5),AND($G122&lt;&gt;"",$G122&lt;='列表和设置'!$F$6),AND($H122&lt;&gt;"",$H122&lt;=6)),"是","否"))</f>
        <v/>
      </c>
      <c r="M122" s="10">
        <f>IF($L122="是",WORKDAY($A122,'列表和设置'!$F$7),"")</f>
        <v/>
      </c>
      <c r="N122" s="4" t="n"/>
      <c r="O122" s="11">
        <f>IF($L122&lt;&gt;"是","",IF($N122&lt;&gt;"","已完成",IF(TODAY()&gt;$M122,"已逾期","待回复")))</f>
        <v/>
      </c>
      <c r="P122" s="6" t="n"/>
      <c r="Q122" s="12">
        <f>IF(OR($O122="待回复",$O122="已逾期"),COUNTIF($O$5:$O122,"待回复")+COUNTIF($O$5:$O122,"已逾期"),"")</f>
        <v/>
      </c>
    </row>
    <row r="123">
      <c r="A123" s="4" t="n"/>
      <c r="B123" s="5" t="n"/>
      <c r="C123" s="6" t="n"/>
      <c r="D123" s="6" t="n"/>
      <c r="E123" s="7" t="n"/>
      <c r="F123" s="8" t="n"/>
      <c r="G123" s="8" t="n"/>
      <c r="H123" s="8" t="n"/>
      <c r="I123" s="9">
        <f>IF($H123="","",IF($H123&gt;=9,"推荐者",IF($H123&gt;=7,"中立者","贬损者")))</f>
        <v/>
      </c>
      <c r="J123" s="6" t="n"/>
      <c r="K123" s="6" t="n"/>
      <c r="L123" s="9">
        <f>IF($A123="","",IF(OR($E123="否",AND($F123&lt;&gt;"",$F123&lt;='列表和设置'!$F$5),AND($G123&lt;&gt;"",$G123&lt;='列表和设置'!$F$6),AND($H123&lt;&gt;"",$H123&lt;=6)),"是","否"))</f>
        <v/>
      </c>
      <c r="M123" s="10">
        <f>IF($L123="是",WORKDAY($A123,'列表和设置'!$F$7),"")</f>
        <v/>
      </c>
      <c r="N123" s="4" t="n"/>
      <c r="O123" s="11">
        <f>IF($L123&lt;&gt;"是","",IF($N123&lt;&gt;"","已完成",IF(TODAY()&gt;$M123,"已逾期","待回复")))</f>
        <v/>
      </c>
      <c r="P123" s="6" t="n"/>
      <c r="Q123" s="12">
        <f>IF(OR($O123="待回复",$O123="已逾期"),COUNTIF($O$5:$O123,"待回复")+COUNTIF($O$5:$O123,"已逾期"),"")</f>
        <v/>
      </c>
    </row>
    <row r="124">
      <c r="A124" s="4" t="n"/>
      <c r="B124" s="5" t="n"/>
      <c r="C124" s="6" t="n"/>
      <c r="D124" s="6" t="n"/>
      <c r="E124" s="7" t="n"/>
      <c r="F124" s="8" t="n"/>
      <c r="G124" s="8" t="n"/>
      <c r="H124" s="8" t="n"/>
      <c r="I124" s="9">
        <f>IF($H124="","",IF($H124&gt;=9,"推荐者",IF($H124&gt;=7,"中立者","贬损者")))</f>
        <v/>
      </c>
      <c r="J124" s="6" t="n"/>
      <c r="K124" s="6" t="n"/>
      <c r="L124" s="9">
        <f>IF($A124="","",IF(OR($E124="否",AND($F124&lt;&gt;"",$F124&lt;='列表和设置'!$F$5),AND($G124&lt;&gt;"",$G124&lt;='列表和设置'!$F$6),AND($H124&lt;&gt;"",$H124&lt;=6)),"是","否"))</f>
        <v/>
      </c>
      <c r="M124" s="10">
        <f>IF($L124="是",WORKDAY($A124,'列表和设置'!$F$7),"")</f>
        <v/>
      </c>
      <c r="N124" s="4" t="n"/>
      <c r="O124" s="11">
        <f>IF($L124&lt;&gt;"是","",IF($N124&lt;&gt;"","已完成",IF(TODAY()&gt;$M124,"已逾期","待回复")))</f>
        <v/>
      </c>
      <c r="P124" s="6" t="n"/>
      <c r="Q124" s="12">
        <f>IF(OR($O124="待回复",$O124="已逾期"),COUNTIF($O$5:$O124,"待回复")+COUNTIF($O$5:$O124,"已逾期"),"")</f>
        <v/>
      </c>
    </row>
    <row r="125">
      <c r="A125" s="4" t="n"/>
      <c r="B125" s="5" t="n"/>
      <c r="C125" s="6" t="n"/>
      <c r="D125" s="6" t="n"/>
      <c r="E125" s="7" t="n"/>
      <c r="F125" s="8" t="n"/>
      <c r="G125" s="8" t="n"/>
      <c r="H125" s="8" t="n"/>
      <c r="I125" s="9">
        <f>IF($H125="","",IF($H125&gt;=9,"推荐者",IF($H125&gt;=7,"中立者","贬损者")))</f>
        <v/>
      </c>
      <c r="J125" s="6" t="n"/>
      <c r="K125" s="6" t="n"/>
      <c r="L125" s="9">
        <f>IF($A125="","",IF(OR($E125="否",AND($F125&lt;&gt;"",$F125&lt;='列表和设置'!$F$5),AND($G125&lt;&gt;"",$G125&lt;='列表和设置'!$F$6),AND($H125&lt;&gt;"",$H125&lt;=6)),"是","否"))</f>
        <v/>
      </c>
      <c r="M125" s="10">
        <f>IF($L125="是",WORKDAY($A125,'列表和设置'!$F$7),"")</f>
        <v/>
      </c>
      <c r="N125" s="4" t="n"/>
      <c r="O125" s="11">
        <f>IF($L125&lt;&gt;"是","",IF($N125&lt;&gt;"","已完成",IF(TODAY()&gt;$M125,"已逾期","待回复")))</f>
        <v/>
      </c>
      <c r="P125" s="6" t="n"/>
      <c r="Q125" s="12">
        <f>IF(OR($O125="待回复",$O125="已逾期"),COUNTIF($O$5:$O125,"待回复")+COUNTIF($O$5:$O125,"已逾期"),"")</f>
        <v/>
      </c>
    </row>
    <row r="126">
      <c r="A126" s="4" t="n"/>
      <c r="B126" s="5" t="n"/>
      <c r="C126" s="6" t="n"/>
      <c r="D126" s="6" t="n"/>
      <c r="E126" s="7" t="n"/>
      <c r="F126" s="8" t="n"/>
      <c r="G126" s="8" t="n"/>
      <c r="H126" s="8" t="n"/>
      <c r="I126" s="9">
        <f>IF($H126="","",IF($H126&gt;=9,"推荐者",IF($H126&gt;=7,"中立者","贬损者")))</f>
        <v/>
      </c>
      <c r="J126" s="6" t="n"/>
      <c r="K126" s="6" t="n"/>
      <c r="L126" s="9">
        <f>IF($A126="","",IF(OR($E126="否",AND($F126&lt;&gt;"",$F126&lt;='列表和设置'!$F$5),AND($G126&lt;&gt;"",$G126&lt;='列表和设置'!$F$6),AND($H126&lt;&gt;"",$H126&lt;=6)),"是","否"))</f>
        <v/>
      </c>
      <c r="M126" s="10">
        <f>IF($L126="是",WORKDAY($A126,'列表和设置'!$F$7),"")</f>
        <v/>
      </c>
      <c r="N126" s="4" t="n"/>
      <c r="O126" s="11">
        <f>IF($L126&lt;&gt;"是","",IF($N126&lt;&gt;"","已完成",IF(TODAY()&gt;$M126,"已逾期","待回复")))</f>
        <v/>
      </c>
      <c r="P126" s="6" t="n"/>
      <c r="Q126" s="12">
        <f>IF(OR($O126="待回复",$O126="已逾期"),COUNTIF($O$5:$O126,"待回复")+COUNTIF($O$5:$O126,"已逾期"),"")</f>
        <v/>
      </c>
    </row>
    <row r="127">
      <c r="A127" s="4" t="n"/>
      <c r="B127" s="5" t="n"/>
      <c r="C127" s="6" t="n"/>
      <c r="D127" s="6" t="n"/>
      <c r="E127" s="7" t="n"/>
      <c r="F127" s="8" t="n"/>
      <c r="G127" s="8" t="n"/>
      <c r="H127" s="8" t="n"/>
      <c r="I127" s="9">
        <f>IF($H127="","",IF($H127&gt;=9,"推荐者",IF($H127&gt;=7,"中立者","贬损者")))</f>
        <v/>
      </c>
      <c r="J127" s="6" t="n"/>
      <c r="K127" s="6" t="n"/>
      <c r="L127" s="9">
        <f>IF($A127="","",IF(OR($E127="否",AND($F127&lt;&gt;"",$F127&lt;='列表和设置'!$F$5),AND($G127&lt;&gt;"",$G127&lt;='列表和设置'!$F$6),AND($H127&lt;&gt;"",$H127&lt;=6)),"是","否"))</f>
        <v/>
      </c>
      <c r="M127" s="10">
        <f>IF($L127="是",WORKDAY($A127,'列表和设置'!$F$7),"")</f>
        <v/>
      </c>
      <c r="N127" s="4" t="n"/>
      <c r="O127" s="11">
        <f>IF($L127&lt;&gt;"是","",IF($N127&lt;&gt;"","已完成",IF(TODAY()&gt;$M127,"已逾期","待回复")))</f>
        <v/>
      </c>
      <c r="P127" s="6" t="n"/>
      <c r="Q127" s="12">
        <f>IF(OR($O127="待回复",$O127="已逾期"),COUNTIF($O$5:$O127,"待回复")+COUNTIF($O$5:$O127,"已逾期"),"")</f>
        <v/>
      </c>
    </row>
    <row r="128">
      <c r="A128" s="4" t="n"/>
      <c r="B128" s="5" t="n"/>
      <c r="C128" s="6" t="n"/>
      <c r="D128" s="6" t="n"/>
      <c r="E128" s="7" t="n"/>
      <c r="F128" s="8" t="n"/>
      <c r="G128" s="8" t="n"/>
      <c r="H128" s="8" t="n"/>
      <c r="I128" s="9">
        <f>IF($H128="","",IF($H128&gt;=9,"推荐者",IF($H128&gt;=7,"中立者","贬损者")))</f>
        <v/>
      </c>
      <c r="J128" s="6" t="n"/>
      <c r="K128" s="6" t="n"/>
      <c r="L128" s="9">
        <f>IF($A128="","",IF(OR($E128="否",AND($F128&lt;&gt;"",$F128&lt;='列表和设置'!$F$5),AND($G128&lt;&gt;"",$G128&lt;='列表和设置'!$F$6),AND($H128&lt;&gt;"",$H128&lt;=6)),"是","否"))</f>
        <v/>
      </c>
      <c r="M128" s="10">
        <f>IF($L128="是",WORKDAY($A128,'列表和设置'!$F$7),"")</f>
        <v/>
      </c>
      <c r="N128" s="4" t="n"/>
      <c r="O128" s="11">
        <f>IF($L128&lt;&gt;"是","",IF($N128&lt;&gt;"","已完成",IF(TODAY()&gt;$M128,"已逾期","待回复")))</f>
        <v/>
      </c>
      <c r="P128" s="6" t="n"/>
      <c r="Q128" s="12">
        <f>IF(OR($O128="待回复",$O128="已逾期"),COUNTIF($O$5:$O128,"待回复")+COUNTIF($O$5:$O128,"已逾期"),"")</f>
        <v/>
      </c>
    </row>
    <row r="129">
      <c r="A129" s="4" t="n"/>
      <c r="B129" s="5" t="n"/>
      <c r="C129" s="6" t="n"/>
      <c r="D129" s="6" t="n"/>
      <c r="E129" s="7" t="n"/>
      <c r="F129" s="8" t="n"/>
      <c r="G129" s="8" t="n"/>
      <c r="H129" s="8" t="n"/>
      <c r="I129" s="9">
        <f>IF($H129="","",IF($H129&gt;=9,"推荐者",IF($H129&gt;=7,"中立者","贬损者")))</f>
        <v/>
      </c>
      <c r="J129" s="6" t="n"/>
      <c r="K129" s="6" t="n"/>
      <c r="L129" s="9">
        <f>IF($A129="","",IF(OR($E129="否",AND($F129&lt;&gt;"",$F129&lt;='列表和设置'!$F$5),AND($G129&lt;&gt;"",$G129&lt;='列表和设置'!$F$6),AND($H129&lt;&gt;"",$H129&lt;=6)),"是","否"))</f>
        <v/>
      </c>
      <c r="M129" s="10">
        <f>IF($L129="是",WORKDAY($A129,'列表和设置'!$F$7),"")</f>
        <v/>
      </c>
      <c r="N129" s="4" t="n"/>
      <c r="O129" s="11">
        <f>IF($L129&lt;&gt;"是","",IF($N129&lt;&gt;"","已完成",IF(TODAY()&gt;$M129,"已逾期","待回复")))</f>
        <v/>
      </c>
      <c r="P129" s="6" t="n"/>
      <c r="Q129" s="12">
        <f>IF(OR($O129="待回复",$O129="已逾期"),COUNTIF($O$5:$O129,"待回复")+COUNTIF($O$5:$O129,"已逾期"),"")</f>
        <v/>
      </c>
    </row>
    <row r="130">
      <c r="A130" s="4" t="n"/>
      <c r="B130" s="5" t="n"/>
      <c r="C130" s="6" t="n"/>
      <c r="D130" s="6" t="n"/>
      <c r="E130" s="7" t="n"/>
      <c r="F130" s="8" t="n"/>
      <c r="G130" s="8" t="n"/>
      <c r="H130" s="8" t="n"/>
      <c r="I130" s="9">
        <f>IF($H130="","",IF($H130&gt;=9,"推荐者",IF($H130&gt;=7,"中立者","贬损者")))</f>
        <v/>
      </c>
      <c r="J130" s="6" t="n"/>
      <c r="K130" s="6" t="n"/>
      <c r="L130" s="9">
        <f>IF($A130="","",IF(OR($E130="否",AND($F130&lt;&gt;"",$F130&lt;='列表和设置'!$F$5),AND($G130&lt;&gt;"",$G130&lt;='列表和设置'!$F$6),AND($H130&lt;&gt;"",$H130&lt;=6)),"是","否"))</f>
        <v/>
      </c>
      <c r="M130" s="10">
        <f>IF($L130="是",WORKDAY($A130,'列表和设置'!$F$7),"")</f>
        <v/>
      </c>
      <c r="N130" s="4" t="n"/>
      <c r="O130" s="11">
        <f>IF($L130&lt;&gt;"是","",IF($N130&lt;&gt;"","已完成",IF(TODAY()&gt;$M130,"已逾期","待回复")))</f>
        <v/>
      </c>
      <c r="P130" s="6" t="n"/>
      <c r="Q130" s="12">
        <f>IF(OR($O130="待回复",$O130="已逾期"),COUNTIF($O$5:$O130,"待回复")+COUNTIF($O$5:$O130,"已逾期"),"")</f>
        <v/>
      </c>
    </row>
    <row r="131">
      <c r="A131" s="4" t="n"/>
      <c r="B131" s="5" t="n"/>
      <c r="C131" s="6" t="n"/>
      <c r="D131" s="6" t="n"/>
      <c r="E131" s="7" t="n"/>
      <c r="F131" s="8" t="n"/>
      <c r="G131" s="8" t="n"/>
      <c r="H131" s="8" t="n"/>
      <c r="I131" s="9">
        <f>IF($H131="","",IF($H131&gt;=9,"推荐者",IF($H131&gt;=7,"中立者","贬损者")))</f>
        <v/>
      </c>
      <c r="J131" s="6" t="n"/>
      <c r="K131" s="6" t="n"/>
      <c r="L131" s="9">
        <f>IF($A131="","",IF(OR($E131="否",AND($F131&lt;&gt;"",$F131&lt;='列表和设置'!$F$5),AND($G131&lt;&gt;"",$G131&lt;='列表和设置'!$F$6),AND($H131&lt;&gt;"",$H131&lt;=6)),"是","否"))</f>
        <v/>
      </c>
      <c r="M131" s="10">
        <f>IF($L131="是",WORKDAY($A131,'列表和设置'!$F$7),"")</f>
        <v/>
      </c>
      <c r="N131" s="4" t="n"/>
      <c r="O131" s="11">
        <f>IF($L131&lt;&gt;"是","",IF($N131&lt;&gt;"","已完成",IF(TODAY()&gt;$M131,"已逾期","待回复")))</f>
        <v/>
      </c>
      <c r="P131" s="6" t="n"/>
      <c r="Q131" s="12">
        <f>IF(OR($O131="待回复",$O131="已逾期"),COUNTIF($O$5:$O131,"待回复")+COUNTIF($O$5:$O131,"已逾期"),"")</f>
        <v/>
      </c>
    </row>
    <row r="132">
      <c r="A132" s="4" t="n"/>
      <c r="B132" s="5" t="n"/>
      <c r="C132" s="6" t="n"/>
      <c r="D132" s="6" t="n"/>
      <c r="E132" s="7" t="n"/>
      <c r="F132" s="8" t="n"/>
      <c r="G132" s="8" t="n"/>
      <c r="H132" s="8" t="n"/>
      <c r="I132" s="9">
        <f>IF($H132="","",IF($H132&gt;=9,"推荐者",IF($H132&gt;=7,"中立者","贬损者")))</f>
        <v/>
      </c>
      <c r="J132" s="6" t="n"/>
      <c r="K132" s="6" t="n"/>
      <c r="L132" s="9">
        <f>IF($A132="","",IF(OR($E132="否",AND($F132&lt;&gt;"",$F132&lt;='列表和设置'!$F$5),AND($G132&lt;&gt;"",$G132&lt;='列表和设置'!$F$6),AND($H132&lt;&gt;"",$H132&lt;=6)),"是","否"))</f>
        <v/>
      </c>
      <c r="M132" s="10">
        <f>IF($L132="是",WORKDAY($A132,'列表和设置'!$F$7),"")</f>
        <v/>
      </c>
      <c r="N132" s="4" t="n"/>
      <c r="O132" s="11">
        <f>IF($L132&lt;&gt;"是","",IF($N132&lt;&gt;"","已完成",IF(TODAY()&gt;$M132,"已逾期","待回复")))</f>
        <v/>
      </c>
      <c r="P132" s="6" t="n"/>
      <c r="Q132" s="12">
        <f>IF(OR($O132="待回复",$O132="已逾期"),COUNTIF($O$5:$O132,"待回复")+COUNTIF($O$5:$O132,"已逾期"),"")</f>
        <v/>
      </c>
    </row>
    <row r="133">
      <c r="A133" s="4" t="n"/>
      <c r="B133" s="5" t="n"/>
      <c r="C133" s="6" t="n"/>
      <c r="D133" s="6" t="n"/>
      <c r="E133" s="7" t="n"/>
      <c r="F133" s="8" t="n"/>
      <c r="G133" s="8" t="n"/>
      <c r="H133" s="8" t="n"/>
      <c r="I133" s="9">
        <f>IF($H133="","",IF($H133&gt;=9,"推荐者",IF($H133&gt;=7,"中立者","贬损者")))</f>
        <v/>
      </c>
      <c r="J133" s="6" t="n"/>
      <c r="K133" s="6" t="n"/>
      <c r="L133" s="9">
        <f>IF($A133="","",IF(OR($E133="否",AND($F133&lt;&gt;"",$F133&lt;='列表和设置'!$F$5),AND($G133&lt;&gt;"",$G133&lt;='列表和设置'!$F$6),AND($H133&lt;&gt;"",$H133&lt;=6)),"是","否"))</f>
        <v/>
      </c>
      <c r="M133" s="10">
        <f>IF($L133="是",WORKDAY($A133,'列表和设置'!$F$7),"")</f>
        <v/>
      </c>
      <c r="N133" s="4" t="n"/>
      <c r="O133" s="11">
        <f>IF($L133&lt;&gt;"是","",IF($N133&lt;&gt;"","已完成",IF(TODAY()&gt;$M133,"已逾期","待回复")))</f>
        <v/>
      </c>
      <c r="P133" s="6" t="n"/>
      <c r="Q133" s="12">
        <f>IF(OR($O133="待回复",$O133="已逾期"),COUNTIF($O$5:$O133,"待回复")+COUNTIF($O$5:$O133,"已逾期"),"")</f>
        <v/>
      </c>
    </row>
    <row r="134">
      <c r="A134" s="4" t="n"/>
      <c r="B134" s="5" t="n"/>
      <c r="C134" s="6" t="n"/>
      <c r="D134" s="6" t="n"/>
      <c r="E134" s="7" t="n"/>
      <c r="F134" s="8" t="n"/>
      <c r="G134" s="8" t="n"/>
      <c r="H134" s="8" t="n"/>
      <c r="I134" s="9">
        <f>IF($H134="","",IF($H134&gt;=9,"推荐者",IF($H134&gt;=7,"中立者","贬损者")))</f>
        <v/>
      </c>
      <c r="J134" s="6" t="n"/>
      <c r="K134" s="6" t="n"/>
      <c r="L134" s="9">
        <f>IF($A134="","",IF(OR($E134="否",AND($F134&lt;&gt;"",$F134&lt;='列表和设置'!$F$5),AND($G134&lt;&gt;"",$G134&lt;='列表和设置'!$F$6),AND($H134&lt;&gt;"",$H134&lt;=6)),"是","否"))</f>
        <v/>
      </c>
      <c r="M134" s="10">
        <f>IF($L134="是",WORKDAY($A134,'列表和设置'!$F$7),"")</f>
        <v/>
      </c>
      <c r="N134" s="4" t="n"/>
      <c r="O134" s="11">
        <f>IF($L134&lt;&gt;"是","",IF($N134&lt;&gt;"","已完成",IF(TODAY()&gt;$M134,"已逾期","待回复")))</f>
        <v/>
      </c>
      <c r="P134" s="6" t="n"/>
      <c r="Q134" s="12">
        <f>IF(OR($O134="待回复",$O134="已逾期"),COUNTIF($O$5:$O134,"待回复")+COUNTIF($O$5:$O134,"已逾期"),"")</f>
        <v/>
      </c>
    </row>
    <row r="135">
      <c r="A135" s="4" t="n"/>
      <c r="B135" s="5" t="n"/>
      <c r="C135" s="6" t="n"/>
      <c r="D135" s="6" t="n"/>
      <c r="E135" s="7" t="n"/>
      <c r="F135" s="8" t="n"/>
      <c r="G135" s="8" t="n"/>
      <c r="H135" s="8" t="n"/>
      <c r="I135" s="9">
        <f>IF($H135="","",IF($H135&gt;=9,"推荐者",IF($H135&gt;=7,"中立者","贬损者")))</f>
        <v/>
      </c>
      <c r="J135" s="6" t="n"/>
      <c r="K135" s="6" t="n"/>
      <c r="L135" s="9">
        <f>IF($A135="","",IF(OR($E135="否",AND($F135&lt;&gt;"",$F135&lt;='列表和设置'!$F$5),AND($G135&lt;&gt;"",$G135&lt;='列表和设置'!$F$6),AND($H135&lt;&gt;"",$H135&lt;=6)),"是","否"))</f>
        <v/>
      </c>
      <c r="M135" s="10">
        <f>IF($L135="是",WORKDAY($A135,'列表和设置'!$F$7),"")</f>
        <v/>
      </c>
      <c r="N135" s="4" t="n"/>
      <c r="O135" s="11">
        <f>IF($L135&lt;&gt;"是","",IF($N135&lt;&gt;"","已完成",IF(TODAY()&gt;$M135,"已逾期","待回复")))</f>
        <v/>
      </c>
      <c r="P135" s="6" t="n"/>
      <c r="Q135" s="12">
        <f>IF(OR($O135="待回复",$O135="已逾期"),COUNTIF($O$5:$O135,"待回复")+COUNTIF($O$5:$O135,"已逾期"),"")</f>
        <v/>
      </c>
    </row>
    <row r="136">
      <c r="A136" s="4" t="n"/>
      <c r="B136" s="5" t="n"/>
      <c r="C136" s="6" t="n"/>
      <c r="D136" s="6" t="n"/>
      <c r="E136" s="7" t="n"/>
      <c r="F136" s="8" t="n"/>
      <c r="G136" s="8" t="n"/>
      <c r="H136" s="8" t="n"/>
      <c r="I136" s="9">
        <f>IF($H136="","",IF($H136&gt;=9,"推荐者",IF($H136&gt;=7,"中立者","贬损者")))</f>
        <v/>
      </c>
      <c r="J136" s="6" t="n"/>
      <c r="K136" s="6" t="n"/>
      <c r="L136" s="9">
        <f>IF($A136="","",IF(OR($E136="否",AND($F136&lt;&gt;"",$F136&lt;='列表和设置'!$F$5),AND($G136&lt;&gt;"",$G136&lt;='列表和设置'!$F$6),AND($H136&lt;&gt;"",$H136&lt;=6)),"是","否"))</f>
        <v/>
      </c>
      <c r="M136" s="10">
        <f>IF($L136="是",WORKDAY($A136,'列表和设置'!$F$7),"")</f>
        <v/>
      </c>
      <c r="N136" s="4" t="n"/>
      <c r="O136" s="11">
        <f>IF($L136&lt;&gt;"是","",IF($N136&lt;&gt;"","已完成",IF(TODAY()&gt;$M136,"已逾期","待回复")))</f>
        <v/>
      </c>
      <c r="P136" s="6" t="n"/>
      <c r="Q136" s="12">
        <f>IF(OR($O136="待回复",$O136="已逾期"),COUNTIF($O$5:$O136,"待回复")+COUNTIF($O$5:$O136,"已逾期"),"")</f>
        <v/>
      </c>
    </row>
    <row r="137">
      <c r="A137" s="4" t="n"/>
      <c r="B137" s="5" t="n"/>
      <c r="C137" s="6" t="n"/>
      <c r="D137" s="6" t="n"/>
      <c r="E137" s="7" t="n"/>
      <c r="F137" s="8" t="n"/>
      <c r="G137" s="8" t="n"/>
      <c r="H137" s="8" t="n"/>
      <c r="I137" s="9">
        <f>IF($H137="","",IF($H137&gt;=9,"推荐者",IF($H137&gt;=7,"中立者","贬损者")))</f>
        <v/>
      </c>
      <c r="J137" s="6" t="n"/>
      <c r="K137" s="6" t="n"/>
      <c r="L137" s="9">
        <f>IF($A137="","",IF(OR($E137="否",AND($F137&lt;&gt;"",$F137&lt;='列表和设置'!$F$5),AND($G137&lt;&gt;"",$G137&lt;='列表和设置'!$F$6),AND($H137&lt;&gt;"",$H137&lt;=6)),"是","否"))</f>
        <v/>
      </c>
      <c r="M137" s="10">
        <f>IF($L137="是",WORKDAY($A137,'列表和设置'!$F$7),"")</f>
        <v/>
      </c>
      <c r="N137" s="4" t="n"/>
      <c r="O137" s="11">
        <f>IF($L137&lt;&gt;"是","",IF($N137&lt;&gt;"","已完成",IF(TODAY()&gt;$M137,"已逾期","待回复")))</f>
        <v/>
      </c>
      <c r="P137" s="6" t="n"/>
      <c r="Q137" s="12">
        <f>IF(OR($O137="待回复",$O137="已逾期"),COUNTIF($O$5:$O137,"待回复")+COUNTIF($O$5:$O137,"已逾期"),"")</f>
        <v/>
      </c>
    </row>
    <row r="138">
      <c r="A138" s="4" t="n"/>
      <c r="B138" s="5" t="n"/>
      <c r="C138" s="6" t="n"/>
      <c r="D138" s="6" t="n"/>
      <c r="E138" s="7" t="n"/>
      <c r="F138" s="8" t="n"/>
      <c r="G138" s="8" t="n"/>
      <c r="H138" s="8" t="n"/>
      <c r="I138" s="9">
        <f>IF($H138="","",IF($H138&gt;=9,"推荐者",IF($H138&gt;=7,"中立者","贬损者")))</f>
        <v/>
      </c>
      <c r="J138" s="6" t="n"/>
      <c r="K138" s="6" t="n"/>
      <c r="L138" s="9">
        <f>IF($A138="","",IF(OR($E138="否",AND($F138&lt;&gt;"",$F138&lt;='列表和设置'!$F$5),AND($G138&lt;&gt;"",$G138&lt;='列表和设置'!$F$6),AND($H138&lt;&gt;"",$H138&lt;=6)),"是","否"))</f>
        <v/>
      </c>
      <c r="M138" s="10">
        <f>IF($L138="是",WORKDAY($A138,'列表和设置'!$F$7),"")</f>
        <v/>
      </c>
      <c r="N138" s="4" t="n"/>
      <c r="O138" s="11">
        <f>IF($L138&lt;&gt;"是","",IF($N138&lt;&gt;"","已完成",IF(TODAY()&gt;$M138,"已逾期","待回复")))</f>
        <v/>
      </c>
      <c r="P138" s="6" t="n"/>
      <c r="Q138" s="12">
        <f>IF(OR($O138="待回复",$O138="已逾期"),COUNTIF($O$5:$O138,"待回复")+COUNTIF($O$5:$O138,"已逾期"),"")</f>
        <v/>
      </c>
    </row>
    <row r="139">
      <c r="A139" s="4" t="n"/>
      <c r="B139" s="5" t="n"/>
      <c r="C139" s="6" t="n"/>
      <c r="D139" s="6" t="n"/>
      <c r="E139" s="7" t="n"/>
      <c r="F139" s="8" t="n"/>
      <c r="G139" s="8" t="n"/>
      <c r="H139" s="8" t="n"/>
      <c r="I139" s="9">
        <f>IF($H139="","",IF($H139&gt;=9,"推荐者",IF($H139&gt;=7,"中立者","贬损者")))</f>
        <v/>
      </c>
      <c r="J139" s="6" t="n"/>
      <c r="K139" s="6" t="n"/>
      <c r="L139" s="9">
        <f>IF($A139="","",IF(OR($E139="否",AND($F139&lt;&gt;"",$F139&lt;='列表和设置'!$F$5),AND($G139&lt;&gt;"",$G139&lt;='列表和设置'!$F$6),AND($H139&lt;&gt;"",$H139&lt;=6)),"是","否"))</f>
        <v/>
      </c>
      <c r="M139" s="10">
        <f>IF($L139="是",WORKDAY($A139,'列表和设置'!$F$7),"")</f>
        <v/>
      </c>
      <c r="N139" s="4" t="n"/>
      <c r="O139" s="11">
        <f>IF($L139&lt;&gt;"是","",IF($N139&lt;&gt;"","已完成",IF(TODAY()&gt;$M139,"已逾期","待回复")))</f>
        <v/>
      </c>
      <c r="P139" s="6" t="n"/>
      <c r="Q139" s="12">
        <f>IF(OR($O139="待回复",$O139="已逾期"),COUNTIF($O$5:$O139,"待回复")+COUNTIF($O$5:$O139,"已逾期"),"")</f>
        <v/>
      </c>
    </row>
    <row r="140">
      <c r="A140" s="4" t="n"/>
      <c r="B140" s="5" t="n"/>
      <c r="C140" s="6" t="n"/>
      <c r="D140" s="6" t="n"/>
      <c r="E140" s="7" t="n"/>
      <c r="F140" s="8" t="n"/>
      <c r="G140" s="8" t="n"/>
      <c r="H140" s="8" t="n"/>
      <c r="I140" s="9">
        <f>IF($H140="","",IF($H140&gt;=9,"推荐者",IF($H140&gt;=7,"中立者","贬损者")))</f>
        <v/>
      </c>
      <c r="J140" s="6" t="n"/>
      <c r="K140" s="6" t="n"/>
      <c r="L140" s="9">
        <f>IF($A140="","",IF(OR($E140="否",AND($F140&lt;&gt;"",$F140&lt;='列表和设置'!$F$5),AND($G140&lt;&gt;"",$G140&lt;='列表和设置'!$F$6),AND($H140&lt;&gt;"",$H140&lt;=6)),"是","否"))</f>
        <v/>
      </c>
      <c r="M140" s="10">
        <f>IF($L140="是",WORKDAY($A140,'列表和设置'!$F$7),"")</f>
        <v/>
      </c>
      <c r="N140" s="4" t="n"/>
      <c r="O140" s="11">
        <f>IF($L140&lt;&gt;"是","",IF($N140&lt;&gt;"","已完成",IF(TODAY()&gt;$M140,"已逾期","待回复")))</f>
        <v/>
      </c>
      <c r="P140" s="6" t="n"/>
      <c r="Q140" s="12">
        <f>IF(OR($O140="待回复",$O140="已逾期"),COUNTIF($O$5:$O140,"待回复")+COUNTIF($O$5:$O140,"已逾期"),"")</f>
        <v/>
      </c>
    </row>
    <row r="141">
      <c r="A141" s="4" t="n"/>
      <c r="B141" s="5" t="n"/>
      <c r="C141" s="6" t="n"/>
      <c r="D141" s="6" t="n"/>
      <c r="E141" s="7" t="n"/>
      <c r="F141" s="8" t="n"/>
      <c r="G141" s="8" t="n"/>
      <c r="H141" s="8" t="n"/>
      <c r="I141" s="9">
        <f>IF($H141="","",IF($H141&gt;=9,"推荐者",IF($H141&gt;=7,"中立者","贬损者")))</f>
        <v/>
      </c>
      <c r="J141" s="6" t="n"/>
      <c r="K141" s="6" t="n"/>
      <c r="L141" s="9">
        <f>IF($A141="","",IF(OR($E141="否",AND($F141&lt;&gt;"",$F141&lt;='列表和设置'!$F$5),AND($G141&lt;&gt;"",$G141&lt;='列表和设置'!$F$6),AND($H141&lt;&gt;"",$H141&lt;=6)),"是","否"))</f>
        <v/>
      </c>
      <c r="M141" s="10">
        <f>IF($L141="是",WORKDAY($A141,'列表和设置'!$F$7),"")</f>
        <v/>
      </c>
      <c r="N141" s="4" t="n"/>
      <c r="O141" s="11">
        <f>IF($L141&lt;&gt;"是","",IF($N141&lt;&gt;"","已完成",IF(TODAY()&gt;$M141,"已逾期","待回复")))</f>
        <v/>
      </c>
      <c r="P141" s="6" t="n"/>
      <c r="Q141" s="12">
        <f>IF(OR($O141="待回复",$O141="已逾期"),COUNTIF($O$5:$O141,"待回复")+COUNTIF($O$5:$O141,"已逾期"),"")</f>
        <v/>
      </c>
    </row>
    <row r="142">
      <c r="A142" s="4" t="n"/>
      <c r="B142" s="5" t="n"/>
      <c r="C142" s="6" t="n"/>
      <c r="D142" s="6" t="n"/>
      <c r="E142" s="7" t="n"/>
      <c r="F142" s="8" t="n"/>
      <c r="G142" s="8" t="n"/>
      <c r="H142" s="8" t="n"/>
      <c r="I142" s="9">
        <f>IF($H142="","",IF($H142&gt;=9,"推荐者",IF($H142&gt;=7,"中立者","贬损者")))</f>
        <v/>
      </c>
      <c r="J142" s="6" t="n"/>
      <c r="K142" s="6" t="n"/>
      <c r="L142" s="9">
        <f>IF($A142="","",IF(OR($E142="否",AND($F142&lt;&gt;"",$F142&lt;='列表和设置'!$F$5),AND($G142&lt;&gt;"",$G142&lt;='列表和设置'!$F$6),AND($H142&lt;&gt;"",$H142&lt;=6)),"是","否"))</f>
        <v/>
      </c>
      <c r="M142" s="10">
        <f>IF($L142="是",WORKDAY($A142,'列表和设置'!$F$7),"")</f>
        <v/>
      </c>
      <c r="N142" s="4" t="n"/>
      <c r="O142" s="11">
        <f>IF($L142&lt;&gt;"是","",IF($N142&lt;&gt;"","已完成",IF(TODAY()&gt;$M142,"已逾期","待回复")))</f>
        <v/>
      </c>
      <c r="P142" s="6" t="n"/>
      <c r="Q142" s="12">
        <f>IF(OR($O142="待回复",$O142="已逾期"),COUNTIF($O$5:$O142,"待回复")+COUNTIF($O$5:$O142,"已逾期"),"")</f>
        <v/>
      </c>
    </row>
    <row r="143">
      <c r="A143" s="4" t="n"/>
      <c r="B143" s="5" t="n"/>
      <c r="C143" s="6" t="n"/>
      <c r="D143" s="6" t="n"/>
      <c r="E143" s="7" t="n"/>
      <c r="F143" s="8" t="n"/>
      <c r="G143" s="8" t="n"/>
      <c r="H143" s="8" t="n"/>
      <c r="I143" s="9">
        <f>IF($H143="","",IF($H143&gt;=9,"推荐者",IF($H143&gt;=7,"中立者","贬损者")))</f>
        <v/>
      </c>
      <c r="J143" s="6" t="n"/>
      <c r="K143" s="6" t="n"/>
      <c r="L143" s="9">
        <f>IF($A143="","",IF(OR($E143="否",AND($F143&lt;&gt;"",$F143&lt;='列表和设置'!$F$5),AND($G143&lt;&gt;"",$G143&lt;='列表和设置'!$F$6),AND($H143&lt;&gt;"",$H143&lt;=6)),"是","否"))</f>
        <v/>
      </c>
      <c r="M143" s="10">
        <f>IF($L143="是",WORKDAY($A143,'列表和设置'!$F$7),"")</f>
        <v/>
      </c>
      <c r="N143" s="4" t="n"/>
      <c r="O143" s="11">
        <f>IF($L143&lt;&gt;"是","",IF($N143&lt;&gt;"","已完成",IF(TODAY()&gt;$M143,"已逾期","待回复")))</f>
        <v/>
      </c>
      <c r="P143" s="6" t="n"/>
      <c r="Q143" s="12">
        <f>IF(OR($O143="待回复",$O143="已逾期"),COUNTIF($O$5:$O143,"待回复")+COUNTIF($O$5:$O143,"已逾期"),"")</f>
        <v/>
      </c>
    </row>
    <row r="144">
      <c r="A144" s="4" t="n"/>
      <c r="B144" s="5" t="n"/>
      <c r="C144" s="6" t="n"/>
      <c r="D144" s="6" t="n"/>
      <c r="E144" s="7" t="n"/>
      <c r="F144" s="8" t="n"/>
      <c r="G144" s="8" t="n"/>
      <c r="H144" s="8" t="n"/>
      <c r="I144" s="9">
        <f>IF($H144="","",IF($H144&gt;=9,"推荐者",IF($H144&gt;=7,"中立者","贬损者")))</f>
        <v/>
      </c>
      <c r="J144" s="6" t="n"/>
      <c r="K144" s="6" t="n"/>
      <c r="L144" s="9">
        <f>IF($A144="","",IF(OR($E144="否",AND($F144&lt;&gt;"",$F144&lt;='列表和设置'!$F$5),AND($G144&lt;&gt;"",$G144&lt;='列表和设置'!$F$6),AND($H144&lt;&gt;"",$H144&lt;=6)),"是","否"))</f>
        <v/>
      </c>
      <c r="M144" s="10">
        <f>IF($L144="是",WORKDAY($A144,'列表和设置'!$F$7),"")</f>
        <v/>
      </c>
      <c r="N144" s="4" t="n"/>
      <c r="O144" s="11">
        <f>IF($L144&lt;&gt;"是","",IF($N144&lt;&gt;"","已完成",IF(TODAY()&gt;$M144,"已逾期","待回复")))</f>
        <v/>
      </c>
      <c r="P144" s="6" t="n"/>
      <c r="Q144" s="12">
        <f>IF(OR($O144="待回复",$O144="已逾期"),COUNTIF($O$5:$O144,"待回复")+COUNTIF($O$5:$O144,"已逾期"),"")</f>
        <v/>
      </c>
    </row>
    <row r="145">
      <c r="A145" s="4" t="n"/>
      <c r="B145" s="5" t="n"/>
      <c r="C145" s="6" t="n"/>
      <c r="D145" s="6" t="n"/>
      <c r="E145" s="7" t="n"/>
      <c r="F145" s="8" t="n"/>
      <c r="G145" s="8" t="n"/>
      <c r="H145" s="8" t="n"/>
      <c r="I145" s="9">
        <f>IF($H145="","",IF($H145&gt;=9,"推荐者",IF($H145&gt;=7,"中立者","贬损者")))</f>
        <v/>
      </c>
      <c r="J145" s="6" t="n"/>
      <c r="K145" s="6" t="n"/>
      <c r="L145" s="9">
        <f>IF($A145="","",IF(OR($E145="否",AND($F145&lt;&gt;"",$F145&lt;='列表和设置'!$F$5),AND($G145&lt;&gt;"",$G145&lt;='列表和设置'!$F$6),AND($H145&lt;&gt;"",$H145&lt;=6)),"是","否"))</f>
        <v/>
      </c>
      <c r="M145" s="10">
        <f>IF($L145="是",WORKDAY($A145,'列表和设置'!$F$7),"")</f>
        <v/>
      </c>
      <c r="N145" s="4" t="n"/>
      <c r="O145" s="11">
        <f>IF($L145&lt;&gt;"是","",IF($N145&lt;&gt;"","已完成",IF(TODAY()&gt;$M145,"已逾期","待回复")))</f>
        <v/>
      </c>
      <c r="P145" s="6" t="n"/>
      <c r="Q145" s="12">
        <f>IF(OR($O145="待回复",$O145="已逾期"),COUNTIF($O$5:$O145,"待回复")+COUNTIF($O$5:$O145,"已逾期"),"")</f>
        <v/>
      </c>
    </row>
    <row r="146">
      <c r="A146" s="4" t="n"/>
      <c r="B146" s="5" t="n"/>
      <c r="C146" s="6" t="n"/>
      <c r="D146" s="6" t="n"/>
      <c r="E146" s="7" t="n"/>
      <c r="F146" s="8" t="n"/>
      <c r="G146" s="8" t="n"/>
      <c r="H146" s="8" t="n"/>
      <c r="I146" s="9">
        <f>IF($H146="","",IF($H146&gt;=9,"推荐者",IF($H146&gt;=7,"中立者","贬损者")))</f>
        <v/>
      </c>
      <c r="J146" s="6" t="n"/>
      <c r="K146" s="6" t="n"/>
      <c r="L146" s="9">
        <f>IF($A146="","",IF(OR($E146="否",AND($F146&lt;&gt;"",$F146&lt;='列表和设置'!$F$5),AND($G146&lt;&gt;"",$G146&lt;='列表和设置'!$F$6),AND($H146&lt;&gt;"",$H146&lt;=6)),"是","否"))</f>
        <v/>
      </c>
      <c r="M146" s="10">
        <f>IF($L146="是",WORKDAY($A146,'列表和设置'!$F$7),"")</f>
        <v/>
      </c>
      <c r="N146" s="4" t="n"/>
      <c r="O146" s="11">
        <f>IF($L146&lt;&gt;"是","",IF($N146&lt;&gt;"","已完成",IF(TODAY()&gt;$M146,"已逾期","待回复")))</f>
        <v/>
      </c>
      <c r="P146" s="6" t="n"/>
      <c r="Q146" s="12">
        <f>IF(OR($O146="待回复",$O146="已逾期"),COUNTIF($O$5:$O146,"待回复")+COUNTIF($O$5:$O146,"已逾期"),"")</f>
        <v/>
      </c>
    </row>
    <row r="147">
      <c r="A147" s="4" t="n"/>
      <c r="B147" s="5" t="n"/>
      <c r="C147" s="6" t="n"/>
      <c r="D147" s="6" t="n"/>
      <c r="E147" s="7" t="n"/>
      <c r="F147" s="8" t="n"/>
      <c r="G147" s="8" t="n"/>
      <c r="H147" s="8" t="n"/>
      <c r="I147" s="9">
        <f>IF($H147="","",IF($H147&gt;=9,"推荐者",IF($H147&gt;=7,"中立者","贬损者")))</f>
        <v/>
      </c>
      <c r="J147" s="6" t="n"/>
      <c r="K147" s="6" t="n"/>
      <c r="L147" s="9">
        <f>IF($A147="","",IF(OR($E147="否",AND($F147&lt;&gt;"",$F147&lt;='列表和设置'!$F$5),AND($G147&lt;&gt;"",$G147&lt;='列表和设置'!$F$6),AND($H147&lt;&gt;"",$H147&lt;=6)),"是","否"))</f>
        <v/>
      </c>
      <c r="M147" s="10">
        <f>IF($L147="是",WORKDAY($A147,'列表和设置'!$F$7),"")</f>
        <v/>
      </c>
      <c r="N147" s="4" t="n"/>
      <c r="O147" s="11">
        <f>IF($L147&lt;&gt;"是","",IF($N147&lt;&gt;"","已完成",IF(TODAY()&gt;$M147,"已逾期","待回复")))</f>
        <v/>
      </c>
      <c r="P147" s="6" t="n"/>
      <c r="Q147" s="12">
        <f>IF(OR($O147="待回复",$O147="已逾期"),COUNTIF($O$5:$O147,"待回复")+COUNTIF($O$5:$O147,"已逾期"),"")</f>
        <v/>
      </c>
    </row>
    <row r="148">
      <c r="A148" s="4" t="n"/>
      <c r="B148" s="5" t="n"/>
      <c r="C148" s="6" t="n"/>
      <c r="D148" s="6" t="n"/>
      <c r="E148" s="7" t="n"/>
      <c r="F148" s="8" t="n"/>
      <c r="G148" s="8" t="n"/>
      <c r="H148" s="8" t="n"/>
      <c r="I148" s="9">
        <f>IF($H148="","",IF($H148&gt;=9,"推荐者",IF($H148&gt;=7,"中立者","贬损者")))</f>
        <v/>
      </c>
      <c r="J148" s="6" t="n"/>
      <c r="K148" s="6" t="n"/>
      <c r="L148" s="9">
        <f>IF($A148="","",IF(OR($E148="否",AND($F148&lt;&gt;"",$F148&lt;='列表和设置'!$F$5),AND($G148&lt;&gt;"",$G148&lt;='列表和设置'!$F$6),AND($H148&lt;&gt;"",$H148&lt;=6)),"是","否"))</f>
        <v/>
      </c>
      <c r="M148" s="10">
        <f>IF($L148="是",WORKDAY($A148,'列表和设置'!$F$7),"")</f>
        <v/>
      </c>
      <c r="N148" s="4" t="n"/>
      <c r="O148" s="11">
        <f>IF($L148&lt;&gt;"是","",IF($N148&lt;&gt;"","已完成",IF(TODAY()&gt;$M148,"已逾期","待回复")))</f>
        <v/>
      </c>
      <c r="P148" s="6" t="n"/>
      <c r="Q148" s="12">
        <f>IF(OR($O148="待回复",$O148="已逾期"),COUNTIF($O$5:$O148,"待回复")+COUNTIF($O$5:$O148,"已逾期"),"")</f>
        <v/>
      </c>
    </row>
    <row r="149">
      <c r="A149" s="4" t="n"/>
      <c r="B149" s="5" t="n"/>
      <c r="C149" s="6" t="n"/>
      <c r="D149" s="6" t="n"/>
      <c r="E149" s="7" t="n"/>
      <c r="F149" s="8" t="n"/>
      <c r="G149" s="8" t="n"/>
      <c r="H149" s="8" t="n"/>
      <c r="I149" s="9">
        <f>IF($H149="","",IF($H149&gt;=9,"推荐者",IF($H149&gt;=7,"中立者","贬损者")))</f>
        <v/>
      </c>
      <c r="J149" s="6" t="n"/>
      <c r="K149" s="6" t="n"/>
      <c r="L149" s="9">
        <f>IF($A149="","",IF(OR($E149="否",AND($F149&lt;&gt;"",$F149&lt;='列表和设置'!$F$5),AND($G149&lt;&gt;"",$G149&lt;='列表和设置'!$F$6),AND($H149&lt;&gt;"",$H149&lt;=6)),"是","否"))</f>
        <v/>
      </c>
      <c r="M149" s="10">
        <f>IF($L149="是",WORKDAY($A149,'列表和设置'!$F$7),"")</f>
        <v/>
      </c>
      <c r="N149" s="4" t="n"/>
      <c r="O149" s="11">
        <f>IF($L149&lt;&gt;"是","",IF($N149&lt;&gt;"","已完成",IF(TODAY()&gt;$M149,"已逾期","待回复")))</f>
        <v/>
      </c>
      <c r="P149" s="6" t="n"/>
      <c r="Q149" s="12">
        <f>IF(OR($O149="待回复",$O149="已逾期"),COUNTIF($O$5:$O149,"待回复")+COUNTIF($O$5:$O149,"已逾期"),"")</f>
        <v/>
      </c>
    </row>
    <row r="150">
      <c r="A150" s="4" t="n"/>
      <c r="B150" s="5" t="n"/>
      <c r="C150" s="6" t="n"/>
      <c r="D150" s="6" t="n"/>
      <c r="E150" s="7" t="n"/>
      <c r="F150" s="8" t="n"/>
      <c r="G150" s="8" t="n"/>
      <c r="H150" s="8" t="n"/>
      <c r="I150" s="9">
        <f>IF($H150="","",IF($H150&gt;=9,"推荐者",IF($H150&gt;=7,"中立者","贬损者")))</f>
        <v/>
      </c>
      <c r="J150" s="6" t="n"/>
      <c r="K150" s="6" t="n"/>
      <c r="L150" s="9">
        <f>IF($A150="","",IF(OR($E150="否",AND($F150&lt;&gt;"",$F150&lt;='列表和设置'!$F$5),AND($G150&lt;&gt;"",$G150&lt;='列表和设置'!$F$6),AND($H150&lt;&gt;"",$H150&lt;=6)),"是","否"))</f>
        <v/>
      </c>
      <c r="M150" s="10">
        <f>IF($L150="是",WORKDAY($A150,'列表和设置'!$F$7),"")</f>
        <v/>
      </c>
      <c r="N150" s="4" t="n"/>
      <c r="O150" s="11">
        <f>IF($L150&lt;&gt;"是","",IF($N150&lt;&gt;"","已完成",IF(TODAY()&gt;$M150,"已逾期","待回复")))</f>
        <v/>
      </c>
      <c r="P150" s="6" t="n"/>
      <c r="Q150" s="12">
        <f>IF(OR($O150="待回复",$O150="已逾期"),COUNTIF($O$5:$O150,"待回复")+COUNTIF($O$5:$O150,"已逾期"),"")</f>
        <v/>
      </c>
    </row>
    <row r="151">
      <c r="A151" s="4" t="n"/>
      <c r="B151" s="5" t="n"/>
      <c r="C151" s="6" t="n"/>
      <c r="D151" s="6" t="n"/>
      <c r="E151" s="7" t="n"/>
      <c r="F151" s="8" t="n"/>
      <c r="G151" s="8" t="n"/>
      <c r="H151" s="8" t="n"/>
      <c r="I151" s="9">
        <f>IF($H151="","",IF($H151&gt;=9,"推荐者",IF($H151&gt;=7,"中立者","贬损者")))</f>
        <v/>
      </c>
      <c r="J151" s="6" t="n"/>
      <c r="K151" s="6" t="n"/>
      <c r="L151" s="9">
        <f>IF($A151="","",IF(OR($E151="否",AND($F151&lt;&gt;"",$F151&lt;='列表和设置'!$F$5),AND($G151&lt;&gt;"",$G151&lt;='列表和设置'!$F$6),AND($H151&lt;&gt;"",$H151&lt;=6)),"是","否"))</f>
        <v/>
      </c>
      <c r="M151" s="10">
        <f>IF($L151="是",WORKDAY($A151,'列表和设置'!$F$7),"")</f>
        <v/>
      </c>
      <c r="N151" s="4" t="n"/>
      <c r="O151" s="11">
        <f>IF($L151&lt;&gt;"是","",IF($N151&lt;&gt;"","已完成",IF(TODAY()&gt;$M151,"已逾期","待回复")))</f>
        <v/>
      </c>
      <c r="P151" s="6" t="n"/>
      <c r="Q151" s="12">
        <f>IF(OR($O151="待回复",$O151="已逾期"),COUNTIF($O$5:$O151,"待回复")+COUNTIF($O$5:$O151,"已逾期"),"")</f>
        <v/>
      </c>
    </row>
    <row r="152">
      <c r="A152" s="4" t="n"/>
      <c r="B152" s="5" t="n"/>
      <c r="C152" s="6" t="n"/>
      <c r="D152" s="6" t="n"/>
      <c r="E152" s="7" t="n"/>
      <c r="F152" s="8" t="n"/>
      <c r="G152" s="8" t="n"/>
      <c r="H152" s="8" t="n"/>
      <c r="I152" s="9">
        <f>IF($H152="","",IF($H152&gt;=9,"推荐者",IF($H152&gt;=7,"中立者","贬损者")))</f>
        <v/>
      </c>
      <c r="J152" s="6" t="n"/>
      <c r="K152" s="6" t="n"/>
      <c r="L152" s="9">
        <f>IF($A152="","",IF(OR($E152="否",AND($F152&lt;&gt;"",$F152&lt;='列表和设置'!$F$5),AND($G152&lt;&gt;"",$G152&lt;='列表和设置'!$F$6),AND($H152&lt;&gt;"",$H152&lt;=6)),"是","否"))</f>
        <v/>
      </c>
      <c r="M152" s="10">
        <f>IF($L152="是",WORKDAY($A152,'列表和设置'!$F$7),"")</f>
        <v/>
      </c>
      <c r="N152" s="4" t="n"/>
      <c r="O152" s="11">
        <f>IF($L152&lt;&gt;"是","",IF($N152&lt;&gt;"","已完成",IF(TODAY()&gt;$M152,"已逾期","待回复")))</f>
        <v/>
      </c>
      <c r="P152" s="6" t="n"/>
      <c r="Q152" s="12">
        <f>IF(OR($O152="待回复",$O152="已逾期"),COUNTIF($O$5:$O152,"待回复")+COUNTIF($O$5:$O152,"已逾期"),"")</f>
        <v/>
      </c>
    </row>
    <row r="153">
      <c r="A153" s="4" t="n"/>
      <c r="B153" s="5" t="n"/>
      <c r="C153" s="6" t="n"/>
      <c r="D153" s="6" t="n"/>
      <c r="E153" s="7" t="n"/>
      <c r="F153" s="8" t="n"/>
      <c r="G153" s="8" t="n"/>
      <c r="H153" s="8" t="n"/>
      <c r="I153" s="9">
        <f>IF($H153="","",IF($H153&gt;=9,"推荐者",IF($H153&gt;=7,"中立者","贬损者")))</f>
        <v/>
      </c>
      <c r="J153" s="6" t="n"/>
      <c r="K153" s="6" t="n"/>
      <c r="L153" s="9">
        <f>IF($A153="","",IF(OR($E153="否",AND($F153&lt;&gt;"",$F153&lt;='列表和设置'!$F$5),AND($G153&lt;&gt;"",$G153&lt;='列表和设置'!$F$6),AND($H153&lt;&gt;"",$H153&lt;=6)),"是","否"))</f>
        <v/>
      </c>
      <c r="M153" s="10">
        <f>IF($L153="是",WORKDAY($A153,'列表和设置'!$F$7),"")</f>
        <v/>
      </c>
      <c r="N153" s="4" t="n"/>
      <c r="O153" s="11">
        <f>IF($L153&lt;&gt;"是","",IF($N153&lt;&gt;"","已完成",IF(TODAY()&gt;$M153,"已逾期","待回复")))</f>
        <v/>
      </c>
      <c r="P153" s="6" t="n"/>
      <c r="Q153" s="12">
        <f>IF(OR($O153="待回复",$O153="已逾期"),COUNTIF($O$5:$O153,"待回复")+COUNTIF($O$5:$O153,"已逾期"),"")</f>
        <v/>
      </c>
    </row>
    <row r="154">
      <c r="A154" s="4" t="n"/>
      <c r="B154" s="5" t="n"/>
      <c r="C154" s="6" t="n"/>
      <c r="D154" s="6" t="n"/>
      <c r="E154" s="7" t="n"/>
      <c r="F154" s="8" t="n"/>
      <c r="G154" s="8" t="n"/>
      <c r="H154" s="8" t="n"/>
      <c r="I154" s="9">
        <f>IF($H154="","",IF($H154&gt;=9,"推荐者",IF($H154&gt;=7,"中立者","贬损者")))</f>
        <v/>
      </c>
      <c r="J154" s="6" t="n"/>
      <c r="K154" s="6" t="n"/>
      <c r="L154" s="9">
        <f>IF($A154="","",IF(OR($E154="否",AND($F154&lt;&gt;"",$F154&lt;='列表和设置'!$F$5),AND($G154&lt;&gt;"",$G154&lt;='列表和设置'!$F$6),AND($H154&lt;&gt;"",$H154&lt;=6)),"是","否"))</f>
        <v/>
      </c>
      <c r="M154" s="10">
        <f>IF($L154="是",WORKDAY($A154,'列表和设置'!$F$7),"")</f>
        <v/>
      </c>
      <c r="N154" s="4" t="n"/>
      <c r="O154" s="11">
        <f>IF($L154&lt;&gt;"是","",IF($N154&lt;&gt;"","已完成",IF(TODAY()&gt;$M154,"已逾期","待回复")))</f>
        <v/>
      </c>
      <c r="P154" s="6" t="n"/>
      <c r="Q154" s="12">
        <f>IF(OR($O154="待回复",$O154="已逾期"),COUNTIF($O$5:$O154,"待回复")+COUNTIF($O$5:$O154,"已逾期"),"")</f>
        <v/>
      </c>
    </row>
    <row r="155">
      <c r="A155" s="4" t="n"/>
      <c r="B155" s="5" t="n"/>
      <c r="C155" s="6" t="n"/>
      <c r="D155" s="6" t="n"/>
      <c r="E155" s="7" t="n"/>
      <c r="F155" s="8" t="n"/>
      <c r="G155" s="8" t="n"/>
      <c r="H155" s="8" t="n"/>
      <c r="I155" s="9">
        <f>IF($H155="","",IF($H155&gt;=9,"推荐者",IF($H155&gt;=7,"中立者","贬损者")))</f>
        <v/>
      </c>
      <c r="J155" s="6" t="n"/>
      <c r="K155" s="6" t="n"/>
      <c r="L155" s="9">
        <f>IF($A155="","",IF(OR($E155="否",AND($F155&lt;&gt;"",$F155&lt;='列表和设置'!$F$5),AND($G155&lt;&gt;"",$G155&lt;='列表和设置'!$F$6),AND($H155&lt;&gt;"",$H155&lt;=6)),"是","否"))</f>
        <v/>
      </c>
      <c r="M155" s="10">
        <f>IF($L155="是",WORKDAY($A155,'列表和设置'!$F$7),"")</f>
        <v/>
      </c>
      <c r="N155" s="4" t="n"/>
      <c r="O155" s="11">
        <f>IF($L155&lt;&gt;"是","",IF($N155&lt;&gt;"","已完成",IF(TODAY()&gt;$M155,"已逾期","待回复")))</f>
        <v/>
      </c>
      <c r="P155" s="6" t="n"/>
      <c r="Q155" s="12">
        <f>IF(OR($O155="待回复",$O155="已逾期"),COUNTIF($O$5:$O155,"待回复")+COUNTIF($O$5:$O155,"已逾期"),"")</f>
        <v/>
      </c>
    </row>
    <row r="156">
      <c r="A156" s="4" t="n"/>
      <c r="B156" s="5" t="n"/>
      <c r="C156" s="6" t="n"/>
      <c r="D156" s="6" t="n"/>
      <c r="E156" s="7" t="n"/>
      <c r="F156" s="8" t="n"/>
      <c r="G156" s="8" t="n"/>
      <c r="H156" s="8" t="n"/>
      <c r="I156" s="9">
        <f>IF($H156="","",IF($H156&gt;=9,"推荐者",IF($H156&gt;=7,"中立者","贬损者")))</f>
        <v/>
      </c>
      <c r="J156" s="6" t="n"/>
      <c r="K156" s="6" t="n"/>
      <c r="L156" s="9">
        <f>IF($A156="","",IF(OR($E156="否",AND($F156&lt;&gt;"",$F156&lt;='列表和设置'!$F$5),AND($G156&lt;&gt;"",$G156&lt;='列表和设置'!$F$6),AND($H156&lt;&gt;"",$H156&lt;=6)),"是","否"))</f>
        <v/>
      </c>
      <c r="M156" s="10">
        <f>IF($L156="是",WORKDAY($A156,'列表和设置'!$F$7),"")</f>
        <v/>
      </c>
      <c r="N156" s="4" t="n"/>
      <c r="O156" s="11">
        <f>IF($L156&lt;&gt;"是","",IF($N156&lt;&gt;"","已完成",IF(TODAY()&gt;$M156,"已逾期","待回复")))</f>
        <v/>
      </c>
      <c r="P156" s="6" t="n"/>
      <c r="Q156" s="12">
        <f>IF(OR($O156="待回复",$O156="已逾期"),COUNTIF($O$5:$O156,"待回复")+COUNTIF($O$5:$O156,"已逾期"),"")</f>
        <v/>
      </c>
    </row>
    <row r="157">
      <c r="A157" s="4" t="n"/>
      <c r="B157" s="5" t="n"/>
      <c r="C157" s="6" t="n"/>
      <c r="D157" s="6" t="n"/>
      <c r="E157" s="7" t="n"/>
      <c r="F157" s="8" t="n"/>
      <c r="G157" s="8" t="n"/>
      <c r="H157" s="8" t="n"/>
      <c r="I157" s="9">
        <f>IF($H157="","",IF($H157&gt;=9,"推荐者",IF($H157&gt;=7,"中立者","贬损者")))</f>
        <v/>
      </c>
      <c r="J157" s="6" t="n"/>
      <c r="K157" s="6" t="n"/>
      <c r="L157" s="9">
        <f>IF($A157="","",IF(OR($E157="否",AND($F157&lt;&gt;"",$F157&lt;='列表和设置'!$F$5),AND($G157&lt;&gt;"",$G157&lt;='列表和设置'!$F$6),AND($H157&lt;&gt;"",$H157&lt;=6)),"是","否"))</f>
        <v/>
      </c>
      <c r="M157" s="10">
        <f>IF($L157="是",WORKDAY($A157,'列表和设置'!$F$7),"")</f>
        <v/>
      </c>
      <c r="N157" s="4" t="n"/>
      <c r="O157" s="11">
        <f>IF($L157&lt;&gt;"是","",IF($N157&lt;&gt;"","已完成",IF(TODAY()&gt;$M157,"已逾期","待回复")))</f>
        <v/>
      </c>
      <c r="P157" s="6" t="n"/>
      <c r="Q157" s="12">
        <f>IF(OR($O157="待回复",$O157="已逾期"),COUNTIF($O$5:$O157,"待回复")+COUNTIF($O$5:$O157,"已逾期"),"")</f>
        <v/>
      </c>
    </row>
    <row r="158">
      <c r="A158" s="4" t="n"/>
      <c r="B158" s="5" t="n"/>
      <c r="C158" s="6" t="n"/>
      <c r="D158" s="6" t="n"/>
      <c r="E158" s="7" t="n"/>
      <c r="F158" s="8" t="n"/>
      <c r="G158" s="8" t="n"/>
      <c r="H158" s="8" t="n"/>
      <c r="I158" s="9">
        <f>IF($H158="","",IF($H158&gt;=9,"推荐者",IF($H158&gt;=7,"中立者","贬损者")))</f>
        <v/>
      </c>
      <c r="J158" s="6" t="n"/>
      <c r="K158" s="6" t="n"/>
      <c r="L158" s="9">
        <f>IF($A158="","",IF(OR($E158="否",AND($F158&lt;&gt;"",$F158&lt;='列表和设置'!$F$5),AND($G158&lt;&gt;"",$G158&lt;='列表和设置'!$F$6),AND($H158&lt;&gt;"",$H158&lt;=6)),"是","否"))</f>
        <v/>
      </c>
      <c r="M158" s="10">
        <f>IF($L158="是",WORKDAY($A158,'列表和设置'!$F$7),"")</f>
        <v/>
      </c>
      <c r="N158" s="4" t="n"/>
      <c r="O158" s="11">
        <f>IF($L158&lt;&gt;"是","",IF($N158&lt;&gt;"","已完成",IF(TODAY()&gt;$M158,"已逾期","待回复")))</f>
        <v/>
      </c>
      <c r="P158" s="6" t="n"/>
      <c r="Q158" s="12">
        <f>IF(OR($O158="待回复",$O158="已逾期"),COUNTIF($O$5:$O158,"待回复")+COUNTIF($O$5:$O158,"已逾期"),"")</f>
        <v/>
      </c>
    </row>
    <row r="159">
      <c r="A159" s="4" t="n"/>
      <c r="B159" s="5" t="n"/>
      <c r="C159" s="6" t="n"/>
      <c r="D159" s="6" t="n"/>
      <c r="E159" s="7" t="n"/>
      <c r="F159" s="8" t="n"/>
      <c r="G159" s="8" t="n"/>
      <c r="H159" s="8" t="n"/>
      <c r="I159" s="9">
        <f>IF($H159="","",IF($H159&gt;=9,"推荐者",IF($H159&gt;=7,"中立者","贬损者")))</f>
        <v/>
      </c>
      <c r="J159" s="6" t="n"/>
      <c r="K159" s="6" t="n"/>
      <c r="L159" s="9">
        <f>IF($A159="","",IF(OR($E159="否",AND($F159&lt;&gt;"",$F159&lt;='列表和设置'!$F$5),AND($G159&lt;&gt;"",$G159&lt;='列表和设置'!$F$6),AND($H159&lt;&gt;"",$H159&lt;=6)),"是","否"))</f>
        <v/>
      </c>
      <c r="M159" s="10">
        <f>IF($L159="是",WORKDAY($A159,'列表和设置'!$F$7),"")</f>
        <v/>
      </c>
      <c r="N159" s="4" t="n"/>
      <c r="O159" s="11">
        <f>IF($L159&lt;&gt;"是","",IF($N159&lt;&gt;"","已完成",IF(TODAY()&gt;$M159,"已逾期","待回复")))</f>
        <v/>
      </c>
      <c r="P159" s="6" t="n"/>
      <c r="Q159" s="12">
        <f>IF(OR($O159="待回复",$O159="已逾期"),COUNTIF($O$5:$O159,"待回复")+COUNTIF($O$5:$O159,"已逾期"),"")</f>
        <v/>
      </c>
    </row>
    <row r="160">
      <c r="A160" s="4" t="n"/>
      <c r="B160" s="5" t="n"/>
      <c r="C160" s="6" t="n"/>
      <c r="D160" s="6" t="n"/>
      <c r="E160" s="7" t="n"/>
      <c r="F160" s="8" t="n"/>
      <c r="G160" s="8" t="n"/>
      <c r="H160" s="8" t="n"/>
      <c r="I160" s="9">
        <f>IF($H160="","",IF($H160&gt;=9,"推荐者",IF($H160&gt;=7,"中立者","贬损者")))</f>
        <v/>
      </c>
      <c r="J160" s="6" t="n"/>
      <c r="K160" s="6" t="n"/>
      <c r="L160" s="9">
        <f>IF($A160="","",IF(OR($E160="否",AND($F160&lt;&gt;"",$F160&lt;='列表和设置'!$F$5),AND($G160&lt;&gt;"",$G160&lt;='列表和设置'!$F$6),AND($H160&lt;&gt;"",$H160&lt;=6)),"是","否"))</f>
        <v/>
      </c>
      <c r="M160" s="10">
        <f>IF($L160="是",WORKDAY($A160,'列表和设置'!$F$7),"")</f>
        <v/>
      </c>
      <c r="N160" s="4" t="n"/>
      <c r="O160" s="11">
        <f>IF($L160&lt;&gt;"是","",IF($N160&lt;&gt;"","已完成",IF(TODAY()&gt;$M160,"已逾期","待回复")))</f>
        <v/>
      </c>
      <c r="P160" s="6" t="n"/>
      <c r="Q160" s="12">
        <f>IF(OR($O160="待回复",$O160="已逾期"),COUNTIF($O$5:$O160,"待回复")+COUNTIF($O$5:$O160,"已逾期"),"")</f>
        <v/>
      </c>
    </row>
    <row r="161">
      <c r="A161" s="4" t="n"/>
      <c r="B161" s="5" t="n"/>
      <c r="C161" s="6" t="n"/>
      <c r="D161" s="6" t="n"/>
      <c r="E161" s="7" t="n"/>
      <c r="F161" s="8" t="n"/>
      <c r="G161" s="8" t="n"/>
      <c r="H161" s="8" t="n"/>
      <c r="I161" s="9">
        <f>IF($H161="","",IF($H161&gt;=9,"推荐者",IF($H161&gt;=7,"中立者","贬损者")))</f>
        <v/>
      </c>
      <c r="J161" s="6" t="n"/>
      <c r="K161" s="6" t="n"/>
      <c r="L161" s="9">
        <f>IF($A161="","",IF(OR($E161="否",AND($F161&lt;&gt;"",$F161&lt;='列表和设置'!$F$5),AND($G161&lt;&gt;"",$G161&lt;='列表和设置'!$F$6),AND($H161&lt;&gt;"",$H161&lt;=6)),"是","否"))</f>
        <v/>
      </c>
      <c r="M161" s="10">
        <f>IF($L161="是",WORKDAY($A161,'列表和设置'!$F$7),"")</f>
        <v/>
      </c>
      <c r="N161" s="4" t="n"/>
      <c r="O161" s="11">
        <f>IF($L161&lt;&gt;"是","",IF($N161&lt;&gt;"","已完成",IF(TODAY()&gt;$M161,"已逾期","待回复")))</f>
        <v/>
      </c>
      <c r="P161" s="6" t="n"/>
      <c r="Q161" s="12">
        <f>IF(OR($O161="待回复",$O161="已逾期"),COUNTIF($O$5:$O161,"待回复")+COUNTIF($O$5:$O161,"已逾期"),"")</f>
        <v/>
      </c>
    </row>
    <row r="162">
      <c r="A162" s="4" t="n"/>
      <c r="B162" s="5" t="n"/>
      <c r="C162" s="6" t="n"/>
      <c r="D162" s="6" t="n"/>
      <c r="E162" s="7" t="n"/>
      <c r="F162" s="8" t="n"/>
      <c r="G162" s="8" t="n"/>
      <c r="H162" s="8" t="n"/>
      <c r="I162" s="9">
        <f>IF($H162="","",IF($H162&gt;=9,"推荐者",IF($H162&gt;=7,"中立者","贬损者")))</f>
        <v/>
      </c>
      <c r="J162" s="6" t="n"/>
      <c r="K162" s="6" t="n"/>
      <c r="L162" s="9">
        <f>IF($A162="","",IF(OR($E162="否",AND($F162&lt;&gt;"",$F162&lt;='列表和设置'!$F$5),AND($G162&lt;&gt;"",$G162&lt;='列表和设置'!$F$6),AND($H162&lt;&gt;"",$H162&lt;=6)),"是","否"))</f>
        <v/>
      </c>
      <c r="M162" s="10">
        <f>IF($L162="是",WORKDAY($A162,'列表和设置'!$F$7),"")</f>
        <v/>
      </c>
      <c r="N162" s="4" t="n"/>
      <c r="O162" s="11">
        <f>IF($L162&lt;&gt;"是","",IF($N162&lt;&gt;"","已完成",IF(TODAY()&gt;$M162,"已逾期","待回复")))</f>
        <v/>
      </c>
      <c r="P162" s="6" t="n"/>
      <c r="Q162" s="12">
        <f>IF(OR($O162="待回复",$O162="已逾期"),COUNTIF($O$5:$O162,"待回复")+COUNTIF($O$5:$O162,"已逾期"),"")</f>
        <v/>
      </c>
    </row>
    <row r="163">
      <c r="A163" s="4" t="n"/>
      <c r="B163" s="5" t="n"/>
      <c r="C163" s="6" t="n"/>
      <c r="D163" s="6" t="n"/>
      <c r="E163" s="7" t="n"/>
      <c r="F163" s="8" t="n"/>
      <c r="G163" s="8" t="n"/>
      <c r="H163" s="8" t="n"/>
      <c r="I163" s="9">
        <f>IF($H163="","",IF($H163&gt;=9,"推荐者",IF($H163&gt;=7,"中立者","贬损者")))</f>
        <v/>
      </c>
      <c r="J163" s="6" t="n"/>
      <c r="K163" s="6" t="n"/>
      <c r="L163" s="9">
        <f>IF($A163="","",IF(OR($E163="否",AND($F163&lt;&gt;"",$F163&lt;='列表和设置'!$F$5),AND($G163&lt;&gt;"",$G163&lt;='列表和设置'!$F$6),AND($H163&lt;&gt;"",$H163&lt;=6)),"是","否"))</f>
        <v/>
      </c>
      <c r="M163" s="10">
        <f>IF($L163="是",WORKDAY($A163,'列表和设置'!$F$7),"")</f>
        <v/>
      </c>
      <c r="N163" s="4" t="n"/>
      <c r="O163" s="11">
        <f>IF($L163&lt;&gt;"是","",IF($N163&lt;&gt;"","已完成",IF(TODAY()&gt;$M163,"已逾期","待回复")))</f>
        <v/>
      </c>
      <c r="P163" s="6" t="n"/>
      <c r="Q163" s="12">
        <f>IF(OR($O163="待回复",$O163="已逾期"),COUNTIF($O$5:$O163,"待回复")+COUNTIF($O$5:$O163,"已逾期"),"")</f>
        <v/>
      </c>
    </row>
    <row r="164">
      <c r="A164" s="4" t="n"/>
      <c r="B164" s="5" t="n"/>
      <c r="C164" s="6" t="n"/>
      <c r="D164" s="6" t="n"/>
      <c r="E164" s="7" t="n"/>
      <c r="F164" s="8" t="n"/>
      <c r="G164" s="8" t="n"/>
      <c r="H164" s="8" t="n"/>
      <c r="I164" s="9">
        <f>IF($H164="","",IF($H164&gt;=9,"推荐者",IF($H164&gt;=7,"中立者","贬损者")))</f>
        <v/>
      </c>
      <c r="J164" s="6" t="n"/>
      <c r="K164" s="6" t="n"/>
      <c r="L164" s="9">
        <f>IF($A164="","",IF(OR($E164="否",AND($F164&lt;&gt;"",$F164&lt;='列表和设置'!$F$5),AND($G164&lt;&gt;"",$G164&lt;='列表和设置'!$F$6),AND($H164&lt;&gt;"",$H164&lt;=6)),"是","否"))</f>
        <v/>
      </c>
      <c r="M164" s="10">
        <f>IF($L164="是",WORKDAY($A164,'列表和设置'!$F$7),"")</f>
        <v/>
      </c>
      <c r="N164" s="4" t="n"/>
      <c r="O164" s="11">
        <f>IF($L164&lt;&gt;"是","",IF($N164&lt;&gt;"","已完成",IF(TODAY()&gt;$M164,"已逾期","待回复")))</f>
        <v/>
      </c>
      <c r="P164" s="6" t="n"/>
      <c r="Q164" s="12">
        <f>IF(OR($O164="待回复",$O164="已逾期"),COUNTIF($O$5:$O164,"待回复")+COUNTIF($O$5:$O164,"已逾期"),"")</f>
        <v/>
      </c>
    </row>
    <row r="165">
      <c r="A165" s="4" t="n"/>
      <c r="B165" s="5" t="n"/>
      <c r="C165" s="6" t="n"/>
      <c r="D165" s="6" t="n"/>
      <c r="E165" s="7" t="n"/>
      <c r="F165" s="8" t="n"/>
      <c r="G165" s="8" t="n"/>
      <c r="H165" s="8" t="n"/>
      <c r="I165" s="9">
        <f>IF($H165="","",IF($H165&gt;=9,"推荐者",IF($H165&gt;=7,"中立者","贬损者")))</f>
        <v/>
      </c>
      <c r="J165" s="6" t="n"/>
      <c r="K165" s="6" t="n"/>
      <c r="L165" s="9">
        <f>IF($A165="","",IF(OR($E165="否",AND($F165&lt;&gt;"",$F165&lt;='列表和设置'!$F$5),AND($G165&lt;&gt;"",$G165&lt;='列表和设置'!$F$6),AND($H165&lt;&gt;"",$H165&lt;=6)),"是","否"))</f>
        <v/>
      </c>
      <c r="M165" s="10">
        <f>IF($L165="是",WORKDAY($A165,'列表和设置'!$F$7),"")</f>
        <v/>
      </c>
      <c r="N165" s="4" t="n"/>
      <c r="O165" s="11">
        <f>IF($L165&lt;&gt;"是","",IF($N165&lt;&gt;"","已完成",IF(TODAY()&gt;$M165,"已逾期","待回复")))</f>
        <v/>
      </c>
      <c r="P165" s="6" t="n"/>
      <c r="Q165" s="12">
        <f>IF(OR($O165="待回复",$O165="已逾期"),COUNTIF($O$5:$O165,"待回复")+COUNTIF($O$5:$O165,"已逾期"),"")</f>
        <v/>
      </c>
    </row>
    <row r="166">
      <c r="A166" s="4" t="n"/>
      <c r="B166" s="5" t="n"/>
      <c r="C166" s="6" t="n"/>
      <c r="D166" s="6" t="n"/>
      <c r="E166" s="7" t="n"/>
      <c r="F166" s="8" t="n"/>
      <c r="G166" s="8" t="n"/>
      <c r="H166" s="8" t="n"/>
      <c r="I166" s="9">
        <f>IF($H166="","",IF($H166&gt;=9,"推荐者",IF($H166&gt;=7,"中立者","贬损者")))</f>
        <v/>
      </c>
      <c r="J166" s="6" t="n"/>
      <c r="K166" s="6" t="n"/>
      <c r="L166" s="9">
        <f>IF($A166="","",IF(OR($E166="否",AND($F166&lt;&gt;"",$F166&lt;='列表和设置'!$F$5),AND($G166&lt;&gt;"",$G166&lt;='列表和设置'!$F$6),AND($H166&lt;&gt;"",$H166&lt;=6)),"是","否"))</f>
        <v/>
      </c>
      <c r="M166" s="10">
        <f>IF($L166="是",WORKDAY($A166,'列表和设置'!$F$7),"")</f>
        <v/>
      </c>
      <c r="N166" s="4" t="n"/>
      <c r="O166" s="11">
        <f>IF($L166&lt;&gt;"是","",IF($N166&lt;&gt;"","已完成",IF(TODAY()&gt;$M166,"已逾期","待回复")))</f>
        <v/>
      </c>
      <c r="P166" s="6" t="n"/>
      <c r="Q166" s="12">
        <f>IF(OR($O166="待回复",$O166="已逾期"),COUNTIF($O$5:$O166,"待回复")+COUNTIF($O$5:$O166,"已逾期"),"")</f>
        <v/>
      </c>
    </row>
    <row r="167">
      <c r="A167" s="4" t="n"/>
      <c r="B167" s="5" t="n"/>
      <c r="C167" s="6" t="n"/>
      <c r="D167" s="6" t="n"/>
      <c r="E167" s="7" t="n"/>
      <c r="F167" s="8" t="n"/>
      <c r="G167" s="8" t="n"/>
      <c r="H167" s="8" t="n"/>
      <c r="I167" s="9">
        <f>IF($H167="","",IF($H167&gt;=9,"推荐者",IF($H167&gt;=7,"中立者","贬损者")))</f>
        <v/>
      </c>
      <c r="J167" s="6" t="n"/>
      <c r="K167" s="6" t="n"/>
      <c r="L167" s="9">
        <f>IF($A167="","",IF(OR($E167="否",AND($F167&lt;&gt;"",$F167&lt;='列表和设置'!$F$5),AND($G167&lt;&gt;"",$G167&lt;='列表和设置'!$F$6),AND($H167&lt;&gt;"",$H167&lt;=6)),"是","否"))</f>
        <v/>
      </c>
      <c r="M167" s="10">
        <f>IF($L167="是",WORKDAY($A167,'列表和设置'!$F$7),"")</f>
        <v/>
      </c>
      <c r="N167" s="4" t="n"/>
      <c r="O167" s="11">
        <f>IF($L167&lt;&gt;"是","",IF($N167&lt;&gt;"","已完成",IF(TODAY()&gt;$M167,"已逾期","待回复")))</f>
        <v/>
      </c>
      <c r="P167" s="6" t="n"/>
      <c r="Q167" s="12">
        <f>IF(OR($O167="待回复",$O167="已逾期"),COUNTIF($O$5:$O167,"待回复")+COUNTIF($O$5:$O167,"已逾期"),"")</f>
        <v/>
      </c>
    </row>
    <row r="168">
      <c r="A168" s="4" t="n"/>
      <c r="B168" s="5" t="n"/>
      <c r="C168" s="6" t="n"/>
      <c r="D168" s="6" t="n"/>
      <c r="E168" s="7" t="n"/>
      <c r="F168" s="8" t="n"/>
      <c r="G168" s="8" t="n"/>
      <c r="H168" s="8" t="n"/>
      <c r="I168" s="9">
        <f>IF($H168="","",IF($H168&gt;=9,"推荐者",IF($H168&gt;=7,"中立者","贬损者")))</f>
        <v/>
      </c>
      <c r="J168" s="6" t="n"/>
      <c r="K168" s="6" t="n"/>
      <c r="L168" s="9">
        <f>IF($A168="","",IF(OR($E168="否",AND($F168&lt;&gt;"",$F168&lt;='列表和设置'!$F$5),AND($G168&lt;&gt;"",$G168&lt;='列表和设置'!$F$6),AND($H168&lt;&gt;"",$H168&lt;=6)),"是","否"))</f>
        <v/>
      </c>
      <c r="M168" s="10">
        <f>IF($L168="是",WORKDAY($A168,'列表和设置'!$F$7),"")</f>
        <v/>
      </c>
      <c r="N168" s="4" t="n"/>
      <c r="O168" s="11">
        <f>IF($L168&lt;&gt;"是","",IF($N168&lt;&gt;"","已完成",IF(TODAY()&gt;$M168,"已逾期","待回复")))</f>
        <v/>
      </c>
      <c r="P168" s="6" t="n"/>
      <c r="Q168" s="12">
        <f>IF(OR($O168="待回复",$O168="已逾期"),COUNTIF($O$5:$O168,"待回复")+COUNTIF($O$5:$O168,"已逾期"),"")</f>
        <v/>
      </c>
    </row>
    <row r="169">
      <c r="A169" s="4" t="n"/>
      <c r="B169" s="5" t="n"/>
      <c r="C169" s="6" t="n"/>
      <c r="D169" s="6" t="n"/>
      <c r="E169" s="7" t="n"/>
      <c r="F169" s="8" t="n"/>
      <c r="G169" s="8" t="n"/>
      <c r="H169" s="8" t="n"/>
      <c r="I169" s="9">
        <f>IF($H169="","",IF($H169&gt;=9,"推荐者",IF($H169&gt;=7,"中立者","贬损者")))</f>
        <v/>
      </c>
      <c r="J169" s="6" t="n"/>
      <c r="K169" s="6" t="n"/>
      <c r="L169" s="9">
        <f>IF($A169="","",IF(OR($E169="否",AND($F169&lt;&gt;"",$F169&lt;='列表和设置'!$F$5),AND($G169&lt;&gt;"",$G169&lt;='列表和设置'!$F$6),AND($H169&lt;&gt;"",$H169&lt;=6)),"是","否"))</f>
        <v/>
      </c>
      <c r="M169" s="10">
        <f>IF($L169="是",WORKDAY($A169,'列表和设置'!$F$7),"")</f>
        <v/>
      </c>
      <c r="N169" s="4" t="n"/>
      <c r="O169" s="11">
        <f>IF($L169&lt;&gt;"是","",IF($N169&lt;&gt;"","已完成",IF(TODAY()&gt;$M169,"已逾期","待回复")))</f>
        <v/>
      </c>
      <c r="P169" s="6" t="n"/>
      <c r="Q169" s="12">
        <f>IF(OR($O169="待回复",$O169="已逾期"),COUNTIF($O$5:$O169,"待回复")+COUNTIF($O$5:$O169,"已逾期"),"")</f>
        <v/>
      </c>
    </row>
    <row r="170">
      <c r="A170" s="4" t="n"/>
      <c r="B170" s="5" t="n"/>
      <c r="C170" s="6" t="n"/>
      <c r="D170" s="6" t="n"/>
      <c r="E170" s="7" t="n"/>
      <c r="F170" s="8" t="n"/>
      <c r="G170" s="8" t="n"/>
      <c r="H170" s="8" t="n"/>
      <c r="I170" s="9">
        <f>IF($H170="","",IF($H170&gt;=9,"推荐者",IF($H170&gt;=7,"中立者","贬损者")))</f>
        <v/>
      </c>
      <c r="J170" s="6" t="n"/>
      <c r="K170" s="6" t="n"/>
      <c r="L170" s="9">
        <f>IF($A170="","",IF(OR($E170="否",AND($F170&lt;&gt;"",$F170&lt;='列表和设置'!$F$5),AND($G170&lt;&gt;"",$G170&lt;='列表和设置'!$F$6),AND($H170&lt;&gt;"",$H170&lt;=6)),"是","否"))</f>
        <v/>
      </c>
      <c r="M170" s="10">
        <f>IF($L170="是",WORKDAY($A170,'列表和设置'!$F$7),"")</f>
        <v/>
      </c>
      <c r="N170" s="4" t="n"/>
      <c r="O170" s="11">
        <f>IF($L170&lt;&gt;"是","",IF($N170&lt;&gt;"","已完成",IF(TODAY()&gt;$M170,"已逾期","待回复")))</f>
        <v/>
      </c>
      <c r="P170" s="6" t="n"/>
      <c r="Q170" s="12">
        <f>IF(OR($O170="待回复",$O170="已逾期"),COUNTIF($O$5:$O170,"待回复")+COUNTIF($O$5:$O170,"已逾期"),"")</f>
        <v/>
      </c>
    </row>
    <row r="171">
      <c r="A171" s="4" t="n"/>
      <c r="B171" s="5" t="n"/>
      <c r="C171" s="6" t="n"/>
      <c r="D171" s="6" t="n"/>
      <c r="E171" s="7" t="n"/>
      <c r="F171" s="8" t="n"/>
      <c r="G171" s="8" t="n"/>
      <c r="H171" s="8" t="n"/>
      <c r="I171" s="9">
        <f>IF($H171="","",IF($H171&gt;=9,"推荐者",IF($H171&gt;=7,"中立者","贬损者")))</f>
        <v/>
      </c>
      <c r="J171" s="6" t="n"/>
      <c r="K171" s="6" t="n"/>
      <c r="L171" s="9">
        <f>IF($A171="","",IF(OR($E171="否",AND($F171&lt;&gt;"",$F171&lt;='列表和设置'!$F$5),AND($G171&lt;&gt;"",$G171&lt;='列表和设置'!$F$6),AND($H171&lt;&gt;"",$H171&lt;=6)),"是","否"))</f>
        <v/>
      </c>
      <c r="M171" s="10">
        <f>IF($L171="是",WORKDAY($A171,'列表和设置'!$F$7),"")</f>
        <v/>
      </c>
      <c r="N171" s="4" t="n"/>
      <c r="O171" s="11">
        <f>IF($L171&lt;&gt;"是","",IF($N171&lt;&gt;"","已完成",IF(TODAY()&gt;$M171,"已逾期","待回复")))</f>
        <v/>
      </c>
      <c r="P171" s="6" t="n"/>
      <c r="Q171" s="12">
        <f>IF(OR($O171="待回复",$O171="已逾期"),COUNTIF($O$5:$O171,"待回复")+COUNTIF($O$5:$O171,"已逾期"),"")</f>
        <v/>
      </c>
    </row>
    <row r="172">
      <c r="A172" s="4" t="n"/>
      <c r="B172" s="5" t="n"/>
      <c r="C172" s="6" t="n"/>
      <c r="D172" s="6" t="n"/>
      <c r="E172" s="7" t="n"/>
      <c r="F172" s="8" t="n"/>
      <c r="G172" s="8" t="n"/>
      <c r="H172" s="8" t="n"/>
      <c r="I172" s="9">
        <f>IF($H172="","",IF($H172&gt;=9,"推荐者",IF($H172&gt;=7,"中立者","贬损者")))</f>
        <v/>
      </c>
      <c r="J172" s="6" t="n"/>
      <c r="K172" s="6" t="n"/>
      <c r="L172" s="9">
        <f>IF($A172="","",IF(OR($E172="否",AND($F172&lt;&gt;"",$F172&lt;='列表和设置'!$F$5),AND($G172&lt;&gt;"",$G172&lt;='列表和设置'!$F$6),AND($H172&lt;&gt;"",$H172&lt;=6)),"是","否"))</f>
        <v/>
      </c>
      <c r="M172" s="10">
        <f>IF($L172="是",WORKDAY($A172,'列表和设置'!$F$7),"")</f>
        <v/>
      </c>
      <c r="N172" s="4" t="n"/>
      <c r="O172" s="11">
        <f>IF($L172&lt;&gt;"是","",IF($N172&lt;&gt;"","已完成",IF(TODAY()&gt;$M172,"已逾期","待回复")))</f>
        <v/>
      </c>
      <c r="P172" s="6" t="n"/>
      <c r="Q172" s="12">
        <f>IF(OR($O172="待回复",$O172="已逾期"),COUNTIF($O$5:$O172,"待回复")+COUNTIF($O$5:$O172,"已逾期"),"")</f>
        <v/>
      </c>
    </row>
    <row r="173">
      <c r="A173" s="4" t="n"/>
      <c r="B173" s="5" t="n"/>
      <c r="C173" s="6" t="n"/>
      <c r="D173" s="6" t="n"/>
      <c r="E173" s="7" t="n"/>
      <c r="F173" s="8" t="n"/>
      <c r="G173" s="8" t="n"/>
      <c r="H173" s="8" t="n"/>
      <c r="I173" s="9">
        <f>IF($H173="","",IF($H173&gt;=9,"推荐者",IF($H173&gt;=7,"中立者","贬损者")))</f>
        <v/>
      </c>
      <c r="J173" s="6" t="n"/>
      <c r="K173" s="6" t="n"/>
      <c r="L173" s="9">
        <f>IF($A173="","",IF(OR($E173="否",AND($F173&lt;&gt;"",$F173&lt;='列表和设置'!$F$5),AND($G173&lt;&gt;"",$G173&lt;='列表和设置'!$F$6),AND($H173&lt;&gt;"",$H173&lt;=6)),"是","否"))</f>
        <v/>
      </c>
      <c r="M173" s="10">
        <f>IF($L173="是",WORKDAY($A173,'列表和设置'!$F$7),"")</f>
        <v/>
      </c>
      <c r="N173" s="4" t="n"/>
      <c r="O173" s="11">
        <f>IF($L173&lt;&gt;"是","",IF($N173&lt;&gt;"","已完成",IF(TODAY()&gt;$M173,"已逾期","待回复")))</f>
        <v/>
      </c>
      <c r="P173" s="6" t="n"/>
      <c r="Q173" s="12">
        <f>IF(OR($O173="待回复",$O173="已逾期"),COUNTIF($O$5:$O173,"待回复")+COUNTIF($O$5:$O173,"已逾期"),"")</f>
        <v/>
      </c>
    </row>
    <row r="174">
      <c r="A174" s="4" t="n"/>
      <c r="B174" s="5" t="n"/>
      <c r="C174" s="6" t="n"/>
      <c r="D174" s="6" t="n"/>
      <c r="E174" s="7" t="n"/>
      <c r="F174" s="8" t="n"/>
      <c r="G174" s="8" t="n"/>
      <c r="H174" s="8" t="n"/>
      <c r="I174" s="9">
        <f>IF($H174="","",IF($H174&gt;=9,"推荐者",IF($H174&gt;=7,"中立者","贬损者")))</f>
        <v/>
      </c>
      <c r="J174" s="6" t="n"/>
      <c r="K174" s="6" t="n"/>
      <c r="L174" s="9">
        <f>IF($A174="","",IF(OR($E174="否",AND($F174&lt;&gt;"",$F174&lt;='列表和设置'!$F$5),AND($G174&lt;&gt;"",$G174&lt;='列表和设置'!$F$6),AND($H174&lt;&gt;"",$H174&lt;=6)),"是","否"))</f>
        <v/>
      </c>
      <c r="M174" s="10">
        <f>IF($L174="是",WORKDAY($A174,'列表和设置'!$F$7),"")</f>
        <v/>
      </c>
      <c r="N174" s="4" t="n"/>
      <c r="O174" s="11">
        <f>IF($L174&lt;&gt;"是","",IF($N174&lt;&gt;"","已完成",IF(TODAY()&gt;$M174,"已逾期","待回复")))</f>
        <v/>
      </c>
      <c r="P174" s="6" t="n"/>
      <c r="Q174" s="12">
        <f>IF(OR($O174="待回复",$O174="已逾期"),COUNTIF($O$5:$O174,"待回复")+COUNTIF($O$5:$O174,"已逾期"),"")</f>
        <v/>
      </c>
    </row>
    <row r="175">
      <c r="A175" s="4" t="n"/>
      <c r="B175" s="5" t="n"/>
      <c r="C175" s="6" t="n"/>
      <c r="D175" s="6" t="n"/>
      <c r="E175" s="7" t="n"/>
      <c r="F175" s="8" t="n"/>
      <c r="G175" s="8" t="n"/>
      <c r="H175" s="8" t="n"/>
      <c r="I175" s="9">
        <f>IF($H175="","",IF($H175&gt;=9,"推荐者",IF($H175&gt;=7,"中立者","贬损者")))</f>
        <v/>
      </c>
      <c r="J175" s="6" t="n"/>
      <c r="K175" s="6" t="n"/>
      <c r="L175" s="9">
        <f>IF($A175="","",IF(OR($E175="否",AND($F175&lt;&gt;"",$F175&lt;='列表和设置'!$F$5),AND($G175&lt;&gt;"",$G175&lt;='列表和设置'!$F$6),AND($H175&lt;&gt;"",$H175&lt;=6)),"是","否"))</f>
        <v/>
      </c>
      <c r="M175" s="10">
        <f>IF($L175="是",WORKDAY($A175,'列表和设置'!$F$7),"")</f>
        <v/>
      </c>
      <c r="N175" s="4" t="n"/>
      <c r="O175" s="11">
        <f>IF($L175&lt;&gt;"是","",IF($N175&lt;&gt;"","已完成",IF(TODAY()&gt;$M175,"已逾期","待回复")))</f>
        <v/>
      </c>
      <c r="P175" s="6" t="n"/>
      <c r="Q175" s="12">
        <f>IF(OR($O175="待回复",$O175="已逾期"),COUNTIF($O$5:$O175,"待回复")+COUNTIF($O$5:$O175,"已逾期"),"")</f>
        <v/>
      </c>
    </row>
    <row r="176">
      <c r="A176" s="4" t="n"/>
      <c r="B176" s="5" t="n"/>
      <c r="C176" s="6" t="n"/>
      <c r="D176" s="6" t="n"/>
      <c r="E176" s="7" t="n"/>
      <c r="F176" s="8" t="n"/>
      <c r="G176" s="8" t="n"/>
      <c r="H176" s="8" t="n"/>
      <c r="I176" s="9">
        <f>IF($H176="","",IF($H176&gt;=9,"推荐者",IF($H176&gt;=7,"中立者","贬损者")))</f>
        <v/>
      </c>
      <c r="J176" s="6" t="n"/>
      <c r="K176" s="6" t="n"/>
      <c r="L176" s="9">
        <f>IF($A176="","",IF(OR($E176="否",AND($F176&lt;&gt;"",$F176&lt;='列表和设置'!$F$5),AND($G176&lt;&gt;"",$G176&lt;='列表和设置'!$F$6),AND($H176&lt;&gt;"",$H176&lt;=6)),"是","否"))</f>
        <v/>
      </c>
      <c r="M176" s="10">
        <f>IF($L176="是",WORKDAY($A176,'列表和设置'!$F$7),"")</f>
        <v/>
      </c>
      <c r="N176" s="4" t="n"/>
      <c r="O176" s="11">
        <f>IF($L176&lt;&gt;"是","",IF($N176&lt;&gt;"","已完成",IF(TODAY()&gt;$M176,"已逾期","待回复")))</f>
        <v/>
      </c>
      <c r="P176" s="6" t="n"/>
      <c r="Q176" s="12">
        <f>IF(OR($O176="待回复",$O176="已逾期"),COUNTIF($O$5:$O176,"待回复")+COUNTIF($O$5:$O176,"已逾期"),"")</f>
        <v/>
      </c>
    </row>
    <row r="177">
      <c r="A177" s="4" t="n"/>
      <c r="B177" s="5" t="n"/>
      <c r="C177" s="6" t="n"/>
      <c r="D177" s="6" t="n"/>
      <c r="E177" s="7" t="n"/>
      <c r="F177" s="8" t="n"/>
      <c r="G177" s="8" t="n"/>
      <c r="H177" s="8" t="n"/>
      <c r="I177" s="9">
        <f>IF($H177="","",IF($H177&gt;=9,"推荐者",IF($H177&gt;=7,"中立者","贬损者")))</f>
        <v/>
      </c>
      <c r="J177" s="6" t="n"/>
      <c r="K177" s="6" t="n"/>
      <c r="L177" s="9">
        <f>IF($A177="","",IF(OR($E177="否",AND($F177&lt;&gt;"",$F177&lt;='列表和设置'!$F$5),AND($G177&lt;&gt;"",$G177&lt;='列表和设置'!$F$6),AND($H177&lt;&gt;"",$H177&lt;=6)),"是","否"))</f>
        <v/>
      </c>
      <c r="M177" s="10">
        <f>IF($L177="是",WORKDAY($A177,'列表和设置'!$F$7),"")</f>
        <v/>
      </c>
      <c r="N177" s="4" t="n"/>
      <c r="O177" s="11">
        <f>IF($L177&lt;&gt;"是","",IF($N177&lt;&gt;"","已完成",IF(TODAY()&gt;$M177,"已逾期","待回复")))</f>
        <v/>
      </c>
      <c r="P177" s="6" t="n"/>
      <c r="Q177" s="12">
        <f>IF(OR($O177="待回复",$O177="已逾期"),COUNTIF($O$5:$O177,"待回复")+COUNTIF($O$5:$O177,"已逾期"),"")</f>
        <v/>
      </c>
    </row>
    <row r="178">
      <c r="A178" s="4" t="n"/>
      <c r="B178" s="5" t="n"/>
      <c r="C178" s="6" t="n"/>
      <c r="D178" s="6" t="n"/>
      <c r="E178" s="7" t="n"/>
      <c r="F178" s="8" t="n"/>
      <c r="G178" s="8" t="n"/>
      <c r="H178" s="8" t="n"/>
      <c r="I178" s="9">
        <f>IF($H178="","",IF($H178&gt;=9,"推荐者",IF($H178&gt;=7,"中立者","贬损者")))</f>
        <v/>
      </c>
      <c r="J178" s="6" t="n"/>
      <c r="K178" s="6" t="n"/>
      <c r="L178" s="9">
        <f>IF($A178="","",IF(OR($E178="否",AND($F178&lt;&gt;"",$F178&lt;='列表和设置'!$F$5),AND($G178&lt;&gt;"",$G178&lt;='列表和设置'!$F$6),AND($H178&lt;&gt;"",$H178&lt;=6)),"是","否"))</f>
        <v/>
      </c>
      <c r="M178" s="10">
        <f>IF($L178="是",WORKDAY($A178,'列表和设置'!$F$7),"")</f>
        <v/>
      </c>
      <c r="N178" s="4" t="n"/>
      <c r="O178" s="11">
        <f>IF($L178&lt;&gt;"是","",IF($N178&lt;&gt;"","已完成",IF(TODAY()&gt;$M178,"已逾期","待回复")))</f>
        <v/>
      </c>
      <c r="P178" s="6" t="n"/>
      <c r="Q178" s="12">
        <f>IF(OR($O178="待回复",$O178="已逾期"),COUNTIF($O$5:$O178,"待回复")+COUNTIF($O$5:$O178,"已逾期"),"")</f>
        <v/>
      </c>
    </row>
    <row r="179">
      <c r="A179" s="4" t="n"/>
      <c r="B179" s="5" t="n"/>
      <c r="C179" s="6" t="n"/>
      <c r="D179" s="6" t="n"/>
      <c r="E179" s="7" t="n"/>
      <c r="F179" s="8" t="n"/>
      <c r="G179" s="8" t="n"/>
      <c r="H179" s="8" t="n"/>
      <c r="I179" s="9">
        <f>IF($H179="","",IF($H179&gt;=9,"推荐者",IF($H179&gt;=7,"中立者","贬损者")))</f>
        <v/>
      </c>
      <c r="J179" s="6" t="n"/>
      <c r="K179" s="6" t="n"/>
      <c r="L179" s="9">
        <f>IF($A179="","",IF(OR($E179="否",AND($F179&lt;&gt;"",$F179&lt;='列表和设置'!$F$5),AND($G179&lt;&gt;"",$G179&lt;='列表和设置'!$F$6),AND($H179&lt;&gt;"",$H179&lt;=6)),"是","否"))</f>
        <v/>
      </c>
      <c r="M179" s="10">
        <f>IF($L179="是",WORKDAY($A179,'列表和设置'!$F$7),"")</f>
        <v/>
      </c>
      <c r="N179" s="4" t="n"/>
      <c r="O179" s="11">
        <f>IF($L179&lt;&gt;"是","",IF($N179&lt;&gt;"","已完成",IF(TODAY()&gt;$M179,"已逾期","待回复")))</f>
        <v/>
      </c>
      <c r="P179" s="6" t="n"/>
      <c r="Q179" s="12">
        <f>IF(OR($O179="待回复",$O179="已逾期"),COUNTIF($O$5:$O179,"待回复")+COUNTIF($O$5:$O179,"已逾期"),"")</f>
        <v/>
      </c>
    </row>
    <row r="180">
      <c r="A180" s="4" t="n"/>
      <c r="B180" s="5" t="n"/>
      <c r="C180" s="6" t="n"/>
      <c r="D180" s="6" t="n"/>
      <c r="E180" s="7" t="n"/>
      <c r="F180" s="8" t="n"/>
      <c r="G180" s="8" t="n"/>
      <c r="H180" s="8" t="n"/>
      <c r="I180" s="9">
        <f>IF($H180="","",IF($H180&gt;=9,"推荐者",IF($H180&gt;=7,"中立者","贬损者")))</f>
        <v/>
      </c>
      <c r="J180" s="6" t="n"/>
      <c r="K180" s="6" t="n"/>
      <c r="L180" s="9">
        <f>IF($A180="","",IF(OR($E180="否",AND($F180&lt;&gt;"",$F180&lt;='列表和设置'!$F$5),AND($G180&lt;&gt;"",$G180&lt;='列表和设置'!$F$6),AND($H180&lt;&gt;"",$H180&lt;=6)),"是","否"))</f>
        <v/>
      </c>
      <c r="M180" s="10">
        <f>IF($L180="是",WORKDAY($A180,'列表和设置'!$F$7),"")</f>
        <v/>
      </c>
      <c r="N180" s="4" t="n"/>
      <c r="O180" s="11">
        <f>IF($L180&lt;&gt;"是","",IF($N180&lt;&gt;"","已完成",IF(TODAY()&gt;$M180,"已逾期","待回复")))</f>
        <v/>
      </c>
      <c r="P180" s="6" t="n"/>
      <c r="Q180" s="12">
        <f>IF(OR($O180="待回复",$O180="已逾期"),COUNTIF($O$5:$O180,"待回复")+COUNTIF($O$5:$O180,"已逾期"),"")</f>
        <v/>
      </c>
    </row>
    <row r="181">
      <c r="A181" s="4" t="n"/>
      <c r="B181" s="5" t="n"/>
      <c r="C181" s="6" t="n"/>
      <c r="D181" s="6" t="n"/>
      <c r="E181" s="7" t="n"/>
      <c r="F181" s="8" t="n"/>
      <c r="G181" s="8" t="n"/>
      <c r="H181" s="8" t="n"/>
      <c r="I181" s="9">
        <f>IF($H181="","",IF($H181&gt;=9,"推荐者",IF($H181&gt;=7,"中立者","贬损者")))</f>
        <v/>
      </c>
      <c r="J181" s="6" t="n"/>
      <c r="K181" s="6" t="n"/>
      <c r="L181" s="9">
        <f>IF($A181="","",IF(OR($E181="否",AND($F181&lt;&gt;"",$F181&lt;='列表和设置'!$F$5),AND($G181&lt;&gt;"",$G181&lt;='列表和设置'!$F$6),AND($H181&lt;&gt;"",$H181&lt;=6)),"是","否"))</f>
        <v/>
      </c>
      <c r="M181" s="10">
        <f>IF($L181="是",WORKDAY($A181,'列表和设置'!$F$7),"")</f>
        <v/>
      </c>
      <c r="N181" s="4" t="n"/>
      <c r="O181" s="11">
        <f>IF($L181&lt;&gt;"是","",IF($N181&lt;&gt;"","已完成",IF(TODAY()&gt;$M181,"已逾期","待回复")))</f>
        <v/>
      </c>
      <c r="P181" s="6" t="n"/>
      <c r="Q181" s="12">
        <f>IF(OR($O181="待回复",$O181="已逾期"),COUNTIF($O$5:$O181,"待回复")+COUNTIF($O$5:$O181,"已逾期"),"")</f>
        <v/>
      </c>
    </row>
    <row r="182">
      <c r="A182" s="4" t="n"/>
      <c r="B182" s="5" t="n"/>
      <c r="C182" s="6" t="n"/>
      <c r="D182" s="6" t="n"/>
      <c r="E182" s="7" t="n"/>
      <c r="F182" s="8" t="n"/>
      <c r="G182" s="8" t="n"/>
      <c r="H182" s="8" t="n"/>
      <c r="I182" s="9">
        <f>IF($H182="","",IF($H182&gt;=9,"推荐者",IF($H182&gt;=7,"中立者","贬损者")))</f>
        <v/>
      </c>
      <c r="J182" s="6" t="n"/>
      <c r="K182" s="6" t="n"/>
      <c r="L182" s="9">
        <f>IF($A182="","",IF(OR($E182="否",AND($F182&lt;&gt;"",$F182&lt;='列表和设置'!$F$5),AND($G182&lt;&gt;"",$G182&lt;='列表和设置'!$F$6),AND($H182&lt;&gt;"",$H182&lt;=6)),"是","否"))</f>
        <v/>
      </c>
      <c r="M182" s="10">
        <f>IF($L182="是",WORKDAY($A182,'列表和设置'!$F$7),"")</f>
        <v/>
      </c>
      <c r="N182" s="4" t="n"/>
      <c r="O182" s="11">
        <f>IF($L182&lt;&gt;"是","",IF($N182&lt;&gt;"","已完成",IF(TODAY()&gt;$M182,"已逾期","待回复")))</f>
        <v/>
      </c>
      <c r="P182" s="6" t="n"/>
      <c r="Q182" s="12">
        <f>IF(OR($O182="待回复",$O182="已逾期"),COUNTIF($O$5:$O182,"待回复")+COUNTIF($O$5:$O182,"已逾期"),"")</f>
        <v/>
      </c>
    </row>
    <row r="183">
      <c r="A183" s="4" t="n"/>
      <c r="B183" s="5" t="n"/>
      <c r="C183" s="6" t="n"/>
      <c r="D183" s="6" t="n"/>
      <c r="E183" s="7" t="n"/>
      <c r="F183" s="8" t="n"/>
      <c r="G183" s="8" t="n"/>
      <c r="H183" s="8" t="n"/>
      <c r="I183" s="9">
        <f>IF($H183="","",IF($H183&gt;=9,"推荐者",IF($H183&gt;=7,"中立者","贬损者")))</f>
        <v/>
      </c>
      <c r="J183" s="6" t="n"/>
      <c r="K183" s="6" t="n"/>
      <c r="L183" s="9">
        <f>IF($A183="","",IF(OR($E183="否",AND($F183&lt;&gt;"",$F183&lt;='列表和设置'!$F$5),AND($G183&lt;&gt;"",$G183&lt;='列表和设置'!$F$6),AND($H183&lt;&gt;"",$H183&lt;=6)),"是","否"))</f>
        <v/>
      </c>
      <c r="M183" s="10">
        <f>IF($L183="是",WORKDAY($A183,'列表和设置'!$F$7),"")</f>
        <v/>
      </c>
      <c r="N183" s="4" t="n"/>
      <c r="O183" s="11">
        <f>IF($L183&lt;&gt;"是","",IF($N183&lt;&gt;"","已完成",IF(TODAY()&gt;$M183,"已逾期","待回复")))</f>
        <v/>
      </c>
      <c r="P183" s="6" t="n"/>
      <c r="Q183" s="12">
        <f>IF(OR($O183="待回复",$O183="已逾期"),COUNTIF($O$5:$O183,"待回复")+COUNTIF($O$5:$O183,"已逾期"),"")</f>
        <v/>
      </c>
    </row>
    <row r="184">
      <c r="A184" s="4" t="n"/>
      <c r="B184" s="5" t="n"/>
      <c r="C184" s="6" t="n"/>
      <c r="D184" s="6" t="n"/>
      <c r="E184" s="7" t="n"/>
      <c r="F184" s="8" t="n"/>
      <c r="G184" s="8" t="n"/>
      <c r="H184" s="8" t="n"/>
      <c r="I184" s="9">
        <f>IF($H184="","",IF($H184&gt;=9,"推荐者",IF($H184&gt;=7,"中立者","贬损者")))</f>
        <v/>
      </c>
      <c r="J184" s="6" t="n"/>
      <c r="K184" s="6" t="n"/>
      <c r="L184" s="9">
        <f>IF($A184="","",IF(OR($E184="否",AND($F184&lt;&gt;"",$F184&lt;='列表和设置'!$F$5),AND($G184&lt;&gt;"",$G184&lt;='列表和设置'!$F$6),AND($H184&lt;&gt;"",$H184&lt;=6)),"是","否"))</f>
        <v/>
      </c>
      <c r="M184" s="10">
        <f>IF($L184="是",WORKDAY($A184,'列表和设置'!$F$7),"")</f>
        <v/>
      </c>
      <c r="N184" s="4" t="n"/>
      <c r="O184" s="11">
        <f>IF($L184&lt;&gt;"是","",IF($N184&lt;&gt;"","已完成",IF(TODAY()&gt;$M184,"已逾期","待回复")))</f>
        <v/>
      </c>
      <c r="P184" s="6" t="n"/>
      <c r="Q184" s="12">
        <f>IF(OR($O184="待回复",$O184="已逾期"),COUNTIF($O$5:$O184,"待回复")+COUNTIF($O$5:$O184,"已逾期"),"")</f>
        <v/>
      </c>
    </row>
    <row r="185">
      <c r="A185" s="4" t="n"/>
      <c r="B185" s="5" t="n"/>
      <c r="C185" s="6" t="n"/>
      <c r="D185" s="6" t="n"/>
      <c r="E185" s="7" t="n"/>
      <c r="F185" s="8" t="n"/>
      <c r="G185" s="8" t="n"/>
      <c r="H185" s="8" t="n"/>
      <c r="I185" s="9">
        <f>IF($H185="","",IF($H185&gt;=9,"推荐者",IF($H185&gt;=7,"中立者","贬损者")))</f>
        <v/>
      </c>
      <c r="J185" s="6" t="n"/>
      <c r="K185" s="6" t="n"/>
      <c r="L185" s="9">
        <f>IF($A185="","",IF(OR($E185="否",AND($F185&lt;&gt;"",$F185&lt;='列表和设置'!$F$5),AND($G185&lt;&gt;"",$G185&lt;='列表和设置'!$F$6),AND($H185&lt;&gt;"",$H185&lt;=6)),"是","否"))</f>
        <v/>
      </c>
      <c r="M185" s="10">
        <f>IF($L185="是",WORKDAY($A185,'列表和设置'!$F$7),"")</f>
        <v/>
      </c>
      <c r="N185" s="4" t="n"/>
      <c r="O185" s="11">
        <f>IF($L185&lt;&gt;"是","",IF($N185&lt;&gt;"","已完成",IF(TODAY()&gt;$M185,"已逾期","待回复")))</f>
        <v/>
      </c>
      <c r="P185" s="6" t="n"/>
      <c r="Q185" s="12">
        <f>IF(OR($O185="待回复",$O185="已逾期"),COUNTIF($O$5:$O185,"待回复")+COUNTIF($O$5:$O185,"已逾期"),"")</f>
        <v/>
      </c>
    </row>
    <row r="186">
      <c r="A186" s="4" t="n"/>
      <c r="B186" s="5" t="n"/>
      <c r="C186" s="6" t="n"/>
      <c r="D186" s="6" t="n"/>
      <c r="E186" s="7" t="n"/>
      <c r="F186" s="8" t="n"/>
      <c r="G186" s="8" t="n"/>
      <c r="H186" s="8" t="n"/>
      <c r="I186" s="9">
        <f>IF($H186="","",IF($H186&gt;=9,"推荐者",IF($H186&gt;=7,"中立者","贬损者")))</f>
        <v/>
      </c>
      <c r="J186" s="6" t="n"/>
      <c r="K186" s="6" t="n"/>
      <c r="L186" s="9">
        <f>IF($A186="","",IF(OR($E186="否",AND($F186&lt;&gt;"",$F186&lt;='列表和设置'!$F$5),AND($G186&lt;&gt;"",$G186&lt;='列表和设置'!$F$6),AND($H186&lt;&gt;"",$H186&lt;=6)),"是","否"))</f>
        <v/>
      </c>
      <c r="M186" s="10">
        <f>IF($L186="是",WORKDAY($A186,'列表和设置'!$F$7),"")</f>
        <v/>
      </c>
      <c r="N186" s="4" t="n"/>
      <c r="O186" s="11">
        <f>IF($L186&lt;&gt;"是","",IF($N186&lt;&gt;"","已完成",IF(TODAY()&gt;$M186,"已逾期","待回复")))</f>
        <v/>
      </c>
      <c r="P186" s="6" t="n"/>
      <c r="Q186" s="12">
        <f>IF(OR($O186="待回复",$O186="已逾期"),COUNTIF($O$5:$O186,"待回复")+COUNTIF($O$5:$O186,"已逾期"),"")</f>
        <v/>
      </c>
    </row>
    <row r="187">
      <c r="A187" s="4" t="n"/>
      <c r="B187" s="5" t="n"/>
      <c r="C187" s="6" t="n"/>
      <c r="D187" s="6" t="n"/>
      <c r="E187" s="7" t="n"/>
      <c r="F187" s="8" t="n"/>
      <c r="G187" s="8" t="n"/>
      <c r="H187" s="8" t="n"/>
      <c r="I187" s="9">
        <f>IF($H187="","",IF($H187&gt;=9,"推荐者",IF($H187&gt;=7,"中立者","贬损者")))</f>
        <v/>
      </c>
      <c r="J187" s="6" t="n"/>
      <c r="K187" s="6" t="n"/>
      <c r="L187" s="9">
        <f>IF($A187="","",IF(OR($E187="否",AND($F187&lt;&gt;"",$F187&lt;='列表和设置'!$F$5),AND($G187&lt;&gt;"",$G187&lt;='列表和设置'!$F$6),AND($H187&lt;&gt;"",$H187&lt;=6)),"是","否"))</f>
        <v/>
      </c>
      <c r="M187" s="10">
        <f>IF($L187="是",WORKDAY($A187,'列表和设置'!$F$7),"")</f>
        <v/>
      </c>
      <c r="N187" s="4" t="n"/>
      <c r="O187" s="11">
        <f>IF($L187&lt;&gt;"是","",IF($N187&lt;&gt;"","已完成",IF(TODAY()&gt;$M187,"已逾期","待回复")))</f>
        <v/>
      </c>
      <c r="P187" s="6" t="n"/>
      <c r="Q187" s="12">
        <f>IF(OR($O187="待回复",$O187="已逾期"),COUNTIF($O$5:$O187,"待回复")+COUNTIF($O$5:$O187,"已逾期"),"")</f>
        <v/>
      </c>
    </row>
    <row r="188">
      <c r="A188" s="4" t="n"/>
      <c r="B188" s="5" t="n"/>
      <c r="C188" s="6" t="n"/>
      <c r="D188" s="6" t="n"/>
      <c r="E188" s="7" t="n"/>
      <c r="F188" s="8" t="n"/>
      <c r="G188" s="8" t="n"/>
      <c r="H188" s="8" t="n"/>
      <c r="I188" s="9">
        <f>IF($H188="","",IF($H188&gt;=9,"推荐者",IF($H188&gt;=7,"中立者","贬损者")))</f>
        <v/>
      </c>
      <c r="J188" s="6" t="n"/>
      <c r="K188" s="6" t="n"/>
      <c r="L188" s="9">
        <f>IF($A188="","",IF(OR($E188="否",AND($F188&lt;&gt;"",$F188&lt;='列表和设置'!$F$5),AND($G188&lt;&gt;"",$G188&lt;='列表和设置'!$F$6),AND($H188&lt;&gt;"",$H188&lt;=6)),"是","否"))</f>
        <v/>
      </c>
      <c r="M188" s="10">
        <f>IF($L188="是",WORKDAY($A188,'列表和设置'!$F$7),"")</f>
        <v/>
      </c>
      <c r="N188" s="4" t="n"/>
      <c r="O188" s="11">
        <f>IF($L188&lt;&gt;"是","",IF($N188&lt;&gt;"","已完成",IF(TODAY()&gt;$M188,"已逾期","待回复")))</f>
        <v/>
      </c>
      <c r="P188" s="6" t="n"/>
      <c r="Q188" s="12">
        <f>IF(OR($O188="待回复",$O188="已逾期"),COUNTIF($O$5:$O188,"待回复")+COUNTIF($O$5:$O188,"已逾期"),"")</f>
        <v/>
      </c>
    </row>
    <row r="189">
      <c r="A189" s="4" t="n"/>
      <c r="B189" s="5" t="n"/>
      <c r="C189" s="6" t="n"/>
      <c r="D189" s="6" t="n"/>
      <c r="E189" s="7" t="n"/>
      <c r="F189" s="8" t="n"/>
      <c r="G189" s="8" t="n"/>
      <c r="H189" s="8" t="n"/>
      <c r="I189" s="9">
        <f>IF($H189="","",IF($H189&gt;=9,"推荐者",IF($H189&gt;=7,"中立者","贬损者")))</f>
        <v/>
      </c>
      <c r="J189" s="6" t="n"/>
      <c r="K189" s="6" t="n"/>
      <c r="L189" s="9">
        <f>IF($A189="","",IF(OR($E189="否",AND($F189&lt;&gt;"",$F189&lt;='列表和设置'!$F$5),AND($G189&lt;&gt;"",$G189&lt;='列表和设置'!$F$6),AND($H189&lt;&gt;"",$H189&lt;=6)),"是","否"))</f>
        <v/>
      </c>
      <c r="M189" s="10">
        <f>IF($L189="是",WORKDAY($A189,'列表和设置'!$F$7),"")</f>
        <v/>
      </c>
      <c r="N189" s="4" t="n"/>
      <c r="O189" s="11">
        <f>IF($L189&lt;&gt;"是","",IF($N189&lt;&gt;"","已完成",IF(TODAY()&gt;$M189,"已逾期","待回复")))</f>
        <v/>
      </c>
      <c r="P189" s="6" t="n"/>
      <c r="Q189" s="12">
        <f>IF(OR($O189="待回复",$O189="已逾期"),COUNTIF($O$5:$O189,"待回复")+COUNTIF($O$5:$O189,"已逾期"),"")</f>
        <v/>
      </c>
    </row>
    <row r="190">
      <c r="A190" s="4" t="n"/>
      <c r="B190" s="5" t="n"/>
      <c r="C190" s="6" t="n"/>
      <c r="D190" s="6" t="n"/>
      <c r="E190" s="7" t="n"/>
      <c r="F190" s="8" t="n"/>
      <c r="G190" s="8" t="n"/>
      <c r="H190" s="8" t="n"/>
      <c r="I190" s="9">
        <f>IF($H190="","",IF($H190&gt;=9,"推荐者",IF($H190&gt;=7,"中立者","贬损者")))</f>
        <v/>
      </c>
      <c r="J190" s="6" t="n"/>
      <c r="K190" s="6" t="n"/>
      <c r="L190" s="9">
        <f>IF($A190="","",IF(OR($E190="否",AND($F190&lt;&gt;"",$F190&lt;='列表和设置'!$F$5),AND($G190&lt;&gt;"",$G190&lt;='列表和设置'!$F$6),AND($H190&lt;&gt;"",$H190&lt;=6)),"是","否"))</f>
        <v/>
      </c>
      <c r="M190" s="10">
        <f>IF($L190="是",WORKDAY($A190,'列表和设置'!$F$7),"")</f>
        <v/>
      </c>
      <c r="N190" s="4" t="n"/>
      <c r="O190" s="11">
        <f>IF($L190&lt;&gt;"是","",IF($N190&lt;&gt;"","已完成",IF(TODAY()&gt;$M190,"已逾期","待回复")))</f>
        <v/>
      </c>
      <c r="P190" s="6" t="n"/>
      <c r="Q190" s="12">
        <f>IF(OR($O190="待回复",$O190="已逾期"),COUNTIF($O$5:$O190,"待回复")+COUNTIF($O$5:$O190,"已逾期"),"")</f>
        <v/>
      </c>
    </row>
    <row r="191">
      <c r="A191" s="4" t="n"/>
      <c r="B191" s="5" t="n"/>
      <c r="C191" s="6" t="n"/>
      <c r="D191" s="6" t="n"/>
      <c r="E191" s="7" t="n"/>
      <c r="F191" s="8" t="n"/>
      <c r="G191" s="8" t="n"/>
      <c r="H191" s="8" t="n"/>
      <c r="I191" s="9">
        <f>IF($H191="","",IF($H191&gt;=9,"推荐者",IF($H191&gt;=7,"中立者","贬损者")))</f>
        <v/>
      </c>
      <c r="J191" s="6" t="n"/>
      <c r="K191" s="6" t="n"/>
      <c r="L191" s="9">
        <f>IF($A191="","",IF(OR($E191="否",AND($F191&lt;&gt;"",$F191&lt;='列表和设置'!$F$5),AND($G191&lt;&gt;"",$G191&lt;='列表和设置'!$F$6),AND($H191&lt;&gt;"",$H191&lt;=6)),"是","否"))</f>
        <v/>
      </c>
      <c r="M191" s="10">
        <f>IF($L191="是",WORKDAY($A191,'列表和设置'!$F$7),"")</f>
        <v/>
      </c>
      <c r="N191" s="4" t="n"/>
      <c r="O191" s="11">
        <f>IF($L191&lt;&gt;"是","",IF($N191&lt;&gt;"","已完成",IF(TODAY()&gt;$M191,"已逾期","待回复")))</f>
        <v/>
      </c>
      <c r="P191" s="6" t="n"/>
      <c r="Q191" s="12">
        <f>IF(OR($O191="待回复",$O191="已逾期"),COUNTIF($O$5:$O191,"待回复")+COUNTIF($O$5:$O191,"已逾期"),"")</f>
        <v/>
      </c>
    </row>
    <row r="192">
      <c r="A192" s="4" t="n"/>
      <c r="B192" s="5" t="n"/>
      <c r="C192" s="6" t="n"/>
      <c r="D192" s="6" t="n"/>
      <c r="E192" s="7" t="n"/>
      <c r="F192" s="8" t="n"/>
      <c r="G192" s="8" t="n"/>
      <c r="H192" s="8" t="n"/>
      <c r="I192" s="9">
        <f>IF($H192="","",IF($H192&gt;=9,"推荐者",IF($H192&gt;=7,"中立者","贬损者")))</f>
        <v/>
      </c>
      <c r="J192" s="6" t="n"/>
      <c r="K192" s="6" t="n"/>
      <c r="L192" s="9">
        <f>IF($A192="","",IF(OR($E192="否",AND($F192&lt;&gt;"",$F192&lt;='列表和设置'!$F$5),AND($G192&lt;&gt;"",$G192&lt;='列表和设置'!$F$6),AND($H192&lt;&gt;"",$H192&lt;=6)),"是","否"))</f>
        <v/>
      </c>
      <c r="M192" s="10">
        <f>IF($L192="是",WORKDAY($A192,'列表和设置'!$F$7),"")</f>
        <v/>
      </c>
      <c r="N192" s="4" t="n"/>
      <c r="O192" s="11">
        <f>IF($L192&lt;&gt;"是","",IF($N192&lt;&gt;"","已完成",IF(TODAY()&gt;$M192,"已逾期","待回复")))</f>
        <v/>
      </c>
      <c r="P192" s="6" t="n"/>
      <c r="Q192" s="12">
        <f>IF(OR($O192="待回复",$O192="已逾期"),COUNTIF($O$5:$O192,"待回复")+COUNTIF($O$5:$O192,"已逾期"),"")</f>
        <v/>
      </c>
    </row>
    <row r="193">
      <c r="A193" s="4" t="n"/>
      <c r="B193" s="5" t="n"/>
      <c r="C193" s="6" t="n"/>
      <c r="D193" s="6" t="n"/>
      <c r="E193" s="7" t="n"/>
      <c r="F193" s="8" t="n"/>
      <c r="G193" s="8" t="n"/>
      <c r="H193" s="8" t="n"/>
      <c r="I193" s="9">
        <f>IF($H193="","",IF($H193&gt;=9,"推荐者",IF($H193&gt;=7,"中立者","贬损者")))</f>
        <v/>
      </c>
      <c r="J193" s="6" t="n"/>
      <c r="K193" s="6" t="n"/>
      <c r="L193" s="9">
        <f>IF($A193="","",IF(OR($E193="否",AND($F193&lt;&gt;"",$F193&lt;='列表和设置'!$F$5),AND($G193&lt;&gt;"",$G193&lt;='列表和设置'!$F$6),AND($H193&lt;&gt;"",$H193&lt;=6)),"是","否"))</f>
        <v/>
      </c>
      <c r="M193" s="10">
        <f>IF($L193="是",WORKDAY($A193,'列表和设置'!$F$7),"")</f>
        <v/>
      </c>
      <c r="N193" s="4" t="n"/>
      <c r="O193" s="11">
        <f>IF($L193&lt;&gt;"是","",IF($N193&lt;&gt;"","已完成",IF(TODAY()&gt;$M193,"已逾期","待回复")))</f>
        <v/>
      </c>
      <c r="P193" s="6" t="n"/>
      <c r="Q193" s="12">
        <f>IF(OR($O193="待回复",$O193="已逾期"),COUNTIF($O$5:$O193,"待回复")+COUNTIF($O$5:$O193,"已逾期"),"")</f>
        <v/>
      </c>
    </row>
    <row r="194">
      <c r="A194" s="4" t="n"/>
      <c r="B194" s="5" t="n"/>
      <c r="C194" s="6" t="n"/>
      <c r="D194" s="6" t="n"/>
      <c r="E194" s="7" t="n"/>
      <c r="F194" s="8" t="n"/>
      <c r="G194" s="8" t="n"/>
      <c r="H194" s="8" t="n"/>
      <c r="I194" s="9">
        <f>IF($H194="","",IF($H194&gt;=9,"推荐者",IF($H194&gt;=7,"中立者","贬损者")))</f>
        <v/>
      </c>
      <c r="J194" s="6" t="n"/>
      <c r="K194" s="6" t="n"/>
      <c r="L194" s="9">
        <f>IF($A194="","",IF(OR($E194="否",AND($F194&lt;&gt;"",$F194&lt;='列表和设置'!$F$5),AND($G194&lt;&gt;"",$G194&lt;='列表和设置'!$F$6),AND($H194&lt;&gt;"",$H194&lt;=6)),"是","否"))</f>
        <v/>
      </c>
      <c r="M194" s="10">
        <f>IF($L194="是",WORKDAY($A194,'列表和设置'!$F$7),"")</f>
        <v/>
      </c>
      <c r="N194" s="4" t="n"/>
      <c r="O194" s="11">
        <f>IF($L194&lt;&gt;"是","",IF($N194&lt;&gt;"","已完成",IF(TODAY()&gt;$M194,"已逾期","待回复")))</f>
        <v/>
      </c>
      <c r="P194" s="6" t="n"/>
      <c r="Q194" s="12">
        <f>IF(OR($O194="待回复",$O194="已逾期"),COUNTIF($O$5:$O194,"待回复")+COUNTIF($O$5:$O194,"已逾期"),"")</f>
        <v/>
      </c>
    </row>
    <row r="195">
      <c r="A195" s="4" t="n"/>
      <c r="B195" s="5" t="n"/>
      <c r="C195" s="6" t="n"/>
      <c r="D195" s="6" t="n"/>
      <c r="E195" s="7" t="n"/>
      <c r="F195" s="8" t="n"/>
      <c r="G195" s="8" t="n"/>
      <c r="H195" s="8" t="n"/>
      <c r="I195" s="9">
        <f>IF($H195="","",IF($H195&gt;=9,"推荐者",IF($H195&gt;=7,"中立者","贬损者")))</f>
        <v/>
      </c>
      <c r="J195" s="6" t="n"/>
      <c r="K195" s="6" t="n"/>
      <c r="L195" s="9">
        <f>IF($A195="","",IF(OR($E195="否",AND($F195&lt;&gt;"",$F195&lt;='列表和设置'!$F$5),AND($G195&lt;&gt;"",$G195&lt;='列表和设置'!$F$6),AND($H195&lt;&gt;"",$H195&lt;=6)),"是","否"))</f>
        <v/>
      </c>
      <c r="M195" s="10">
        <f>IF($L195="是",WORKDAY($A195,'列表和设置'!$F$7),"")</f>
        <v/>
      </c>
      <c r="N195" s="4" t="n"/>
      <c r="O195" s="11">
        <f>IF($L195&lt;&gt;"是","",IF($N195&lt;&gt;"","已完成",IF(TODAY()&gt;$M195,"已逾期","待回复")))</f>
        <v/>
      </c>
      <c r="P195" s="6" t="n"/>
      <c r="Q195" s="12">
        <f>IF(OR($O195="待回复",$O195="已逾期"),COUNTIF($O$5:$O195,"待回复")+COUNTIF($O$5:$O195,"已逾期"),"")</f>
        <v/>
      </c>
    </row>
    <row r="196">
      <c r="A196" s="4" t="n"/>
      <c r="B196" s="5" t="n"/>
      <c r="C196" s="6" t="n"/>
      <c r="D196" s="6" t="n"/>
      <c r="E196" s="7" t="n"/>
      <c r="F196" s="8" t="n"/>
      <c r="G196" s="8" t="n"/>
      <c r="H196" s="8" t="n"/>
      <c r="I196" s="9">
        <f>IF($H196="","",IF($H196&gt;=9,"推荐者",IF($H196&gt;=7,"中立者","贬损者")))</f>
        <v/>
      </c>
      <c r="J196" s="6" t="n"/>
      <c r="K196" s="6" t="n"/>
      <c r="L196" s="9">
        <f>IF($A196="","",IF(OR($E196="否",AND($F196&lt;&gt;"",$F196&lt;='列表和设置'!$F$5),AND($G196&lt;&gt;"",$G196&lt;='列表和设置'!$F$6),AND($H196&lt;&gt;"",$H196&lt;=6)),"是","否"))</f>
        <v/>
      </c>
      <c r="M196" s="10">
        <f>IF($L196="是",WORKDAY($A196,'列表和设置'!$F$7),"")</f>
        <v/>
      </c>
      <c r="N196" s="4" t="n"/>
      <c r="O196" s="11">
        <f>IF($L196&lt;&gt;"是","",IF($N196&lt;&gt;"","已完成",IF(TODAY()&gt;$M196,"已逾期","待回复")))</f>
        <v/>
      </c>
      <c r="P196" s="6" t="n"/>
      <c r="Q196" s="12">
        <f>IF(OR($O196="待回复",$O196="已逾期"),COUNTIF($O$5:$O196,"待回复")+COUNTIF($O$5:$O196,"已逾期"),"")</f>
        <v/>
      </c>
    </row>
    <row r="197">
      <c r="A197" s="4" t="n"/>
      <c r="B197" s="5" t="n"/>
      <c r="C197" s="6" t="n"/>
      <c r="D197" s="6" t="n"/>
      <c r="E197" s="7" t="n"/>
      <c r="F197" s="8" t="n"/>
      <c r="G197" s="8" t="n"/>
      <c r="H197" s="8" t="n"/>
      <c r="I197" s="9">
        <f>IF($H197="","",IF($H197&gt;=9,"推荐者",IF($H197&gt;=7,"中立者","贬损者")))</f>
        <v/>
      </c>
      <c r="J197" s="6" t="n"/>
      <c r="K197" s="6" t="n"/>
      <c r="L197" s="9">
        <f>IF($A197="","",IF(OR($E197="否",AND($F197&lt;&gt;"",$F197&lt;='列表和设置'!$F$5),AND($G197&lt;&gt;"",$G197&lt;='列表和设置'!$F$6),AND($H197&lt;&gt;"",$H197&lt;=6)),"是","否"))</f>
        <v/>
      </c>
      <c r="M197" s="10">
        <f>IF($L197="是",WORKDAY($A197,'列表和设置'!$F$7),"")</f>
        <v/>
      </c>
      <c r="N197" s="4" t="n"/>
      <c r="O197" s="11">
        <f>IF($L197&lt;&gt;"是","",IF($N197&lt;&gt;"","已完成",IF(TODAY()&gt;$M197,"已逾期","待回复")))</f>
        <v/>
      </c>
      <c r="P197" s="6" t="n"/>
      <c r="Q197" s="12">
        <f>IF(OR($O197="待回复",$O197="已逾期"),COUNTIF($O$5:$O197,"待回复")+COUNTIF($O$5:$O197,"已逾期"),"")</f>
        <v/>
      </c>
    </row>
    <row r="198">
      <c r="A198" s="4" t="n"/>
      <c r="B198" s="5" t="n"/>
      <c r="C198" s="6" t="n"/>
      <c r="D198" s="6" t="n"/>
      <c r="E198" s="7" t="n"/>
      <c r="F198" s="8" t="n"/>
      <c r="G198" s="8" t="n"/>
      <c r="H198" s="8" t="n"/>
      <c r="I198" s="9">
        <f>IF($H198="","",IF($H198&gt;=9,"推荐者",IF($H198&gt;=7,"中立者","贬损者")))</f>
        <v/>
      </c>
      <c r="J198" s="6" t="n"/>
      <c r="K198" s="6" t="n"/>
      <c r="L198" s="9">
        <f>IF($A198="","",IF(OR($E198="否",AND($F198&lt;&gt;"",$F198&lt;='列表和设置'!$F$5),AND($G198&lt;&gt;"",$G198&lt;='列表和设置'!$F$6),AND($H198&lt;&gt;"",$H198&lt;=6)),"是","否"))</f>
        <v/>
      </c>
      <c r="M198" s="10">
        <f>IF($L198="是",WORKDAY($A198,'列表和设置'!$F$7),"")</f>
        <v/>
      </c>
      <c r="N198" s="4" t="n"/>
      <c r="O198" s="11">
        <f>IF($L198&lt;&gt;"是","",IF($N198&lt;&gt;"","已完成",IF(TODAY()&gt;$M198,"已逾期","待回复")))</f>
        <v/>
      </c>
      <c r="P198" s="6" t="n"/>
      <c r="Q198" s="12">
        <f>IF(OR($O198="待回复",$O198="已逾期"),COUNTIF($O$5:$O198,"待回复")+COUNTIF($O$5:$O198,"已逾期"),"")</f>
        <v/>
      </c>
    </row>
    <row r="199">
      <c r="A199" s="4" t="n"/>
      <c r="B199" s="5" t="n"/>
      <c r="C199" s="6" t="n"/>
      <c r="D199" s="6" t="n"/>
      <c r="E199" s="7" t="n"/>
      <c r="F199" s="8" t="n"/>
      <c r="G199" s="8" t="n"/>
      <c r="H199" s="8" t="n"/>
      <c r="I199" s="9">
        <f>IF($H199="","",IF($H199&gt;=9,"推荐者",IF($H199&gt;=7,"中立者","贬损者")))</f>
        <v/>
      </c>
      <c r="J199" s="6" t="n"/>
      <c r="K199" s="6" t="n"/>
      <c r="L199" s="9">
        <f>IF($A199="","",IF(OR($E199="否",AND($F199&lt;&gt;"",$F199&lt;='列表和设置'!$F$5),AND($G199&lt;&gt;"",$G199&lt;='列表和设置'!$F$6),AND($H199&lt;&gt;"",$H199&lt;=6)),"是","否"))</f>
        <v/>
      </c>
      <c r="M199" s="10">
        <f>IF($L199="是",WORKDAY($A199,'列表和设置'!$F$7),"")</f>
        <v/>
      </c>
      <c r="N199" s="4" t="n"/>
      <c r="O199" s="11">
        <f>IF($L199&lt;&gt;"是","",IF($N199&lt;&gt;"","已完成",IF(TODAY()&gt;$M199,"已逾期","待回复")))</f>
        <v/>
      </c>
      <c r="P199" s="6" t="n"/>
      <c r="Q199" s="12">
        <f>IF(OR($O199="待回复",$O199="已逾期"),COUNTIF($O$5:$O199,"待回复")+COUNTIF($O$5:$O199,"已逾期"),"")</f>
        <v/>
      </c>
    </row>
    <row r="200">
      <c r="A200" s="4" t="n"/>
      <c r="B200" s="5" t="n"/>
      <c r="C200" s="6" t="n"/>
      <c r="D200" s="6" t="n"/>
      <c r="E200" s="7" t="n"/>
      <c r="F200" s="8" t="n"/>
      <c r="G200" s="8" t="n"/>
      <c r="H200" s="8" t="n"/>
      <c r="I200" s="9">
        <f>IF($H200="","",IF($H200&gt;=9,"推荐者",IF($H200&gt;=7,"中立者","贬损者")))</f>
        <v/>
      </c>
      <c r="J200" s="6" t="n"/>
      <c r="K200" s="6" t="n"/>
      <c r="L200" s="9">
        <f>IF($A200="","",IF(OR($E200="否",AND($F200&lt;&gt;"",$F200&lt;='列表和设置'!$F$5),AND($G200&lt;&gt;"",$G200&lt;='列表和设置'!$F$6),AND($H200&lt;&gt;"",$H200&lt;=6)),"是","否"))</f>
        <v/>
      </c>
      <c r="M200" s="10">
        <f>IF($L200="是",WORKDAY($A200,'列表和设置'!$F$7),"")</f>
        <v/>
      </c>
      <c r="N200" s="4" t="n"/>
      <c r="O200" s="11">
        <f>IF($L200&lt;&gt;"是","",IF($N200&lt;&gt;"","已完成",IF(TODAY()&gt;$M200,"已逾期","待回复")))</f>
        <v/>
      </c>
      <c r="P200" s="6" t="n"/>
      <c r="Q200" s="12">
        <f>IF(OR($O200="待回复",$O200="已逾期"),COUNTIF($O$5:$O200,"待回复")+COUNTIF($O$5:$O200,"已逾期"),"")</f>
        <v/>
      </c>
    </row>
    <row r="201">
      <c r="A201" s="4" t="n"/>
      <c r="B201" s="5" t="n"/>
      <c r="C201" s="6" t="n"/>
      <c r="D201" s="6" t="n"/>
      <c r="E201" s="7" t="n"/>
      <c r="F201" s="8" t="n"/>
      <c r="G201" s="8" t="n"/>
      <c r="H201" s="8" t="n"/>
      <c r="I201" s="9">
        <f>IF($H201="","",IF($H201&gt;=9,"推荐者",IF($H201&gt;=7,"中立者","贬损者")))</f>
        <v/>
      </c>
      <c r="J201" s="6" t="n"/>
      <c r="K201" s="6" t="n"/>
      <c r="L201" s="9">
        <f>IF($A201="","",IF(OR($E201="否",AND($F201&lt;&gt;"",$F201&lt;='列表和设置'!$F$5),AND($G201&lt;&gt;"",$G201&lt;='列表和设置'!$F$6),AND($H201&lt;&gt;"",$H201&lt;=6)),"是","否"))</f>
        <v/>
      </c>
      <c r="M201" s="10">
        <f>IF($L201="是",WORKDAY($A201,'列表和设置'!$F$7),"")</f>
        <v/>
      </c>
      <c r="N201" s="4" t="n"/>
      <c r="O201" s="11">
        <f>IF($L201&lt;&gt;"是","",IF($N201&lt;&gt;"","已完成",IF(TODAY()&gt;$M201,"已逾期","待回复")))</f>
        <v/>
      </c>
      <c r="P201" s="6" t="n"/>
      <c r="Q201" s="12">
        <f>IF(OR($O201="待回复",$O201="已逾期"),COUNTIF($O$5:$O201,"待回复")+COUNTIF($O$5:$O201,"已逾期"),"")</f>
        <v/>
      </c>
    </row>
    <row r="202">
      <c r="A202" s="4" t="n"/>
      <c r="B202" s="5" t="n"/>
      <c r="C202" s="6" t="n"/>
      <c r="D202" s="6" t="n"/>
      <c r="E202" s="7" t="n"/>
      <c r="F202" s="8" t="n"/>
      <c r="G202" s="8" t="n"/>
      <c r="H202" s="8" t="n"/>
      <c r="I202" s="9">
        <f>IF($H202="","",IF($H202&gt;=9,"推荐者",IF($H202&gt;=7,"中立者","贬损者")))</f>
        <v/>
      </c>
      <c r="J202" s="6" t="n"/>
      <c r="K202" s="6" t="n"/>
      <c r="L202" s="9">
        <f>IF($A202="","",IF(OR($E202="否",AND($F202&lt;&gt;"",$F202&lt;='列表和设置'!$F$5),AND($G202&lt;&gt;"",$G202&lt;='列表和设置'!$F$6),AND($H202&lt;&gt;"",$H202&lt;=6)),"是","否"))</f>
        <v/>
      </c>
      <c r="M202" s="10">
        <f>IF($L202="是",WORKDAY($A202,'列表和设置'!$F$7),"")</f>
        <v/>
      </c>
      <c r="N202" s="4" t="n"/>
      <c r="O202" s="11">
        <f>IF($L202&lt;&gt;"是","",IF($N202&lt;&gt;"","已完成",IF(TODAY()&gt;$M202,"已逾期","待回复")))</f>
        <v/>
      </c>
      <c r="P202" s="6" t="n"/>
      <c r="Q202" s="12">
        <f>IF(OR($O202="待回复",$O202="已逾期"),COUNTIF($O$5:$O202,"待回复")+COUNTIF($O$5:$O202,"已逾期"),"")</f>
        <v/>
      </c>
    </row>
    <row r="203">
      <c r="A203" s="4" t="n"/>
      <c r="B203" s="5" t="n"/>
      <c r="C203" s="6" t="n"/>
      <c r="D203" s="6" t="n"/>
      <c r="E203" s="7" t="n"/>
      <c r="F203" s="8" t="n"/>
      <c r="G203" s="8" t="n"/>
      <c r="H203" s="8" t="n"/>
      <c r="I203" s="9">
        <f>IF($H203="","",IF($H203&gt;=9,"推荐者",IF($H203&gt;=7,"中立者","贬损者")))</f>
        <v/>
      </c>
      <c r="J203" s="6" t="n"/>
      <c r="K203" s="6" t="n"/>
      <c r="L203" s="9">
        <f>IF($A203="","",IF(OR($E203="否",AND($F203&lt;&gt;"",$F203&lt;='列表和设置'!$F$5),AND($G203&lt;&gt;"",$G203&lt;='列表和设置'!$F$6),AND($H203&lt;&gt;"",$H203&lt;=6)),"是","否"))</f>
        <v/>
      </c>
      <c r="M203" s="10">
        <f>IF($L203="是",WORKDAY($A203,'列表和设置'!$F$7),"")</f>
        <v/>
      </c>
      <c r="N203" s="4" t="n"/>
      <c r="O203" s="11">
        <f>IF($L203&lt;&gt;"是","",IF($N203&lt;&gt;"","已完成",IF(TODAY()&gt;$M203,"已逾期","待回复")))</f>
        <v/>
      </c>
      <c r="P203" s="6" t="n"/>
      <c r="Q203" s="12">
        <f>IF(OR($O203="待回复",$O203="已逾期"),COUNTIF($O$5:$O203,"待回复")+COUNTIF($O$5:$O203,"已逾期"),"")</f>
        <v/>
      </c>
    </row>
    <row r="204">
      <c r="A204" s="4" t="n"/>
      <c r="B204" s="5" t="n"/>
      <c r="C204" s="6" t="n"/>
      <c r="D204" s="6" t="n"/>
      <c r="E204" s="7" t="n"/>
      <c r="F204" s="8" t="n"/>
      <c r="G204" s="8" t="n"/>
      <c r="H204" s="8" t="n"/>
      <c r="I204" s="9">
        <f>IF($H204="","",IF($H204&gt;=9,"推荐者",IF($H204&gt;=7,"中立者","贬损者")))</f>
        <v/>
      </c>
      <c r="J204" s="6" t="n"/>
      <c r="K204" s="6" t="n"/>
      <c r="L204" s="9">
        <f>IF($A204="","",IF(OR($E204="否",AND($F204&lt;&gt;"",$F204&lt;='列表和设置'!$F$5),AND($G204&lt;&gt;"",$G204&lt;='列表和设置'!$F$6),AND($H204&lt;&gt;"",$H204&lt;=6)),"是","否"))</f>
        <v/>
      </c>
      <c r="M204" s="10">
        <f>IF($L204="是",WORKDAY($A204,'列表和设置'!$F$7),"")</f>
        <v/>
      </c>
      <c r="N204" s="4" t="n"/>
      <c r="O204" s="11">
        <f>IF($L204&lt;&gt;"是","",IF($N204&lt;&gt;"","已完成",IF(TODAY()&gt;$M204,"已逾期","待回复")))</f>
        <v/>
      </c>
      <c r="P204" s="6" t="n"/>
      <c r="Q204" s="12">
        <f>IF(OR($O204="待回复",$O204="已逾期"),COUNTIF($O$5:$O204,"待回复")+COUNTIF($O$5:$O204,"已逾期"),"")</f>
        <v/>
      </c>
    </row>
  </sheetData>
  <autoFilter ref="A4:Q204"/>
  <conditionalFormatting sqref="O5:O204">
    <cfRule type="expression" priority="1" dxfId="0">
      <formula>O5="已逾期"</formula>
    </cfRule>
    <cfRule type="expression" priority="2" dxfId="1">
      <formula>O5="待回复"</formula>
    </cfRule>
    <cfRule type="expression" priority="3" dxfId="2">
      <formula>O5="已完成"</formula>
    </cfRule>
  </conditionalFormatting>
  <conditionalFormatting sqref="I5:I204">
    <cfRule type="expression" priority="4" dxfId="0">
      <formula>I5="贬损者"</formula>
    </cfRule>
    <cfRule type="expression" priority="5" dxfId="1">
      <formula>I5="中立者"</formula>
    </cfRule>
    <cfRule type="expression" priority="6" dxfId="2">
      <formula>I5="推荐者"</formula>
    </cfRule>
  </conditionalFormatting>
  <conditionalFormatting sqref="L5:L204">
    <cfRule type="expression" priority="7" dxfId="1">
      <formula>L5="是"</formula>
    </cfRule>
  </conditionalFormatting>
  <dataValidations count="8">
    <dataValidation sqref="C5:C204" showDropDown="0" showInputMessage="0" showErrorMessage="0" allowBlank="1" type="list">
      <formula1>='列表和设置'!$A$5:$A$10</formula1>
    </dataValidation>
    <dataValidation sqref="E5:E204" showDropDown="0" showInputMessage="0" showErrorMessage="0" allowBlank="1" type="list">
      <formula1>='列表和设置'!$C$5:$C$6</formula1>
    </dataValidation>
    <dataValidation sqref="K5:K204" showDropDown="0" showInputMessage="0" showErrorMessage="0" allowBlank="1" type="list">
      <formula1>='列表和设置'!$B$5:$B$14</formula1>
    </dataValidation>
    <dataValidation sqref="F5:F204" showDropDown="0" showInputMessage="0" showErrorMessage="0" allowBlank="1" type="whole" operator="between">
      <formula1>1</formula1>
      <formula2>5</formula2>
    </dataValidation>
    <dataValidation sqref="G5:G204" showDropDown="0" showInputMessage="0" showErrorMessage="0" allowBlank="1" type="whole" operator="between">
      <formula1>1</formula1>
      <formula2>7</formula2>
    </dataValidation>
    <dataValidation sqref="H5:H204" showDropDown="0" showInputMessage="0" showErrorMessage="0" allowBlank="1" type="whole" operator="between">
      <formula1>0</formula1>
      <formula2>10</formula2>
    </dataValidation>
    <dataValidation sqref="A5:A204" showDropDown="0" showInputMessage="0" showErrorMessage="0" allowBlank="1" type="date" operator="greaterThan">
      <formula1>36526</formula1>
    </dataValidation>
    <dataValidation sqref="N5:N204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6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26" customWidth="1" min="3" max="3"/>
    <col width="22" customWidth="1" min="4" max="4"/>
    <col width="12" customWidth="1" min="5" max="5"/>
    <col width="14" customWidth="1" min="6" max="6"/>
    <col width="26" customWidth="1" min="7" max="7"/>
    <col width="10" customWidth="1" min="8" max="8"/>
    <col width="10" customWidth="1" min="9" max="9"/>
  </cols>
  <sheetData>
    <row r="1">
      <c r="A1" s="1" t="inlineStr">
        <is>
          <t>汇总</t>
        </is>
      </c>
    </row>
    <row r="2">
      <c r="A2" s="2" t="inlineStr">
        <is>
          <t>数据来自“答卷记录”，添加行后会自动更新。已发送的问卷数和聊天星级评分需自行填写。</t>
        </is>
      </c>
    </row>
    <row r="4" ht="24" customHeight="1">
      <c r="A4" s="3" t="inlineStr">
        <is>
          <t>指标</t>
        </is>
      </c>
      <c r="B4" s="3" t="inlineStr">
        <is>
          <t>数值</t>
        </is>
      </c>
    </row>
    <row r="5">
      <c r="A5" s="6" t="inlineStr">
        <is>
          <t>答卷数（记录中的行数）</t>
        </is>
      </c>
      <c r="B5" s="13">
        <f>COUNT('答卷记录'!$A$5:$A$204)</f>
        <v/>
      </c>
    </row>
    <row r="6">
      <c r="A6" s="6" t="inlineStr">
        <is>
          <t>满意度答卷数</t>
        </is>
      </c>
      <c r="B6" s="13">
        <f>COUNT('答卷记录'!$F$5:$F$204)</f>
        <v/>
      </c>
    </row>
    <row r="7">
      <c r="A7" s="6" t="inlineStr">
        <is>
          <t>CSAT %（4 分或 5 分的答卷）</t>
        </is>
      </c>
      <c r="B7" s="14">
        <f>IF(COUNT('答卷记录'!$F$5:$F$204)=0,"",COUNTIF('答卷记录'!$F$5:$F$204,"&gt;=4")/COUNT('答卷记录'!$F$5:$F$204))</f>
        <v/>
      </c>
    </row>
    <row r="8">
      <c r="A8" s="6" t="inlineStr">
        <is>
          <t>已解决或已设置好：是</t>
        </is>
      </c>
      <c r="B8" s="14">
        <f>IF((COUNTIF('答卷记录'!$E$5:$E$204,"是")+COUNTIF('答卷记录'!$E$5:$E$204,"否"))=0,"",COUNTIF('答卷记录'!$E$5:$E$204,"是")/(COUNTIF('答卷记录'!$E$5:$E$204,"是")+COUNTIF('答卷记录'!$E$5:$E$204,"否")))</f>
        <v/>
      </c>
    </row>
    <row r="9">
      <c r="A9" s="6" t="inlineStr">
        <is>
          <t>费力度答卷数</t>
        </is>
      </c>
      <c r="B9" s="13">
        <f>COUNT('答卷记录'!$G$5:$G$204)</f>
        <v/>
      </c>
    </row>
    <row r="10">
      <c r="A10" s="6" t="inlineStr">
        <is>
          <t>平均费力度（1-7）</t>
        </is>
      </c>
      <c r="B10" s="15">
        <f>IF(COUNT('答卷记录'!$G$5:$G$204)=0,"",AVERAGE('答卷记录'!$G$5:$G$204))</f>
        <v/>
      </c>
    </row>
    <row r="11">
      <c r="A11" s="6" t="inlineStr">
        <is>
          <t>NPS 答卷数</t>
        </is>
      </c>
      <c r="B11" s="13">
        <f>COUNT('答卷记录'!$H$5:$H$204)</f>
        <v/>
      </c>
    </row>
    <row r="12">
      <c r="A12" s="6" t="inlineStr">
        <is>
          <t>推荐者（9-10）</t>
        </is>
      </c>
      <c r="B12" s="13">
        <f>COUNTIF('答卷记录'!$H$5:$H$204,"&gt;=9")</f>
        <v/>
      </c>
    </row>
    <row r="13">
      <c r="A13" s="6" t="inlineStr">
        <is>
          <t>中立者（7-8）</t>
        </is>
      </c>
      <c r="B13" s="13">
        <f>COUNTIFS('答卷记录'!$H$5:$H$204,"&gt;=7",'答卷记录'!$H$5:$H$204,"&lt;=8")</f>
        <v/>
      </c>
    </row>
    <row r="14">
      <c r="A14" s="6" t="inlineStr">
        <is>
          <t>贬损者（0-6）</t>
        </is>
      </c>
      <c r="B14" s="13">
        <f>COUNTIF('答卷记录'!$H$5:$H$204,"&lt;=6")</f>
        <v/>
      </c>
    </row>
    <row r="15">
      <c r="A15" s="6" t="inlineStr">
        <is>
          <t>NPS（-100 到 +100）</t>
        </is>
      </c>
      <c r="B15" s="13">
        <f>IF($B$11=0,"",ROUND(($B$12-$B$14)/$B$11*100,0))</f>
        <v/>
      </c>
    </row>
    <row r="16">
      <c r="A16" s="6" t="inlineStr">
        <is>
          <t>低分</t>
        </is>
      </c>
      <c r="B16" s="13">
        <f>COUNTIF('答卷记录'!$L$5:$L$204,"是")</f>
        <v/>
      </c>
    </row>
    <row r="17">
      <c r="A17" s="6" t="inlineStr">
        <is>
          <t>已完成的跟进</t>
        </is>
      </c>
      <c r="B17" s="13">
        <f>COUNTIF('答卷记录'!$O$5:$O$204,"已完成")</f>
        <v/>
      </c>
    </row>
    <row r="18">
      <c r="A18" s="6" t="inlineStr">
        <is>
          <t>待回复的跟进</t>
        </is>
      </c>
      <c r="B18" s="13">
        <f>COUNTIF('答卷记录'!$O$5:$O$204,"待回复")</f>
        <v/>
      </c>
    </row>
    <row r="19">
      <c r="A19" s="6" t="inlineStr">
        <is>
          <t>已逾期的跟进</t>
        </is>
      </c>
      <c r="B19" s="13">
        <f>COUNTIF('答卷记录'!$O$5:$O$204,"已逾期")</f>
        <v/>
      </c>
    </row>
    <row r="20">
      <c r="A20" s="6" t="inlineStr">
        <is>
          <t>在时限内回复</t>
        </is>
      </c>
      <c r="B20" s="14">
        <f>IF($B$17=0,"",SUMPRODUCT(('答卷记录'!$O$5:$O$204="已完成")*('答卷记录'!$N$5:$N$204&lt;='答卷记录'!$M$5:$M$204))/$B$17)</f>
        <v/>
      </c>
    </row>
    <row r="22">
      <c r="A22" s="16" t="inlineStr">
        <is>
          <t>小样本提示</t>
        </is>
      </c>
    </row>
    <row r="23" ht="30" customHeight="1">
      <c r="A23" s="17">
        <f>IF($B$11=0,"",IF($B$11&lt;'列表和设置'!$F$8,SUBSTITUTE(SUBSTITUTE("只有 {n} 份 NPS 答卷：一位客户从推荐者变成贬损者，NPS 就会变化 {p} 分。请阅读意见，并把分数当作方向参考。","{n}",$B$11),"{p}",ROUND(200/$B$11,0)),SUBSTITUTE("{n} 份 NPS 答卷。请用同一个问题，按季度对比。","{n}",$B$11)))</f>
        <v/>
      </c>
      <c r="B23" s="18" t="n"/>
      <c r="C23" s="18" t="n"/>
      <c r="D23" s="18" t="n"/>
      <c r="E23" s="18" t="n"/>
      <c r="F23" s="18" t="n"/>
      <c r="G23" s="18" t="n"/>
      <c r="H23" s="18" t="n"/>
      <c r="I23" s="19" t="n"/>
    </row>
    <row r="24" ht="30" customHeight="1">
      <c r="A24" s="17">
        <f>IF($B$6=0,"",IF($B$6&lt;'列表和设置'!$F$8,SUBSTITUTE(SUBSTITUTE("只有 {n} 份满意度答卷：一份答卷就会让 CSAT 变化 {p} 个百分点。","{n}",$B$6),"{p}",ROUND(100/$B$6,0)),SUBSTITUTE("{n} 份满意度答卷。请用同一个问题，按月对比。","{n}",$B$6)))</f>
        <v/>
      </c>
      <c r="B24" s="18" t="n"/>
      <c r="C24" s="18" t="n"/>
      <c r="D24" s="18" t="n"/>
      <c r="E24" s="18" t="n"/>
      <c r="F24" s="18" t="n"/>
      <c r="G24" s="18" t="n"/>
      <c r="H24" s="18" t="n"/>
      <c r="I24" s="19" t="n"/>
    </row>
    <row r="26">
      <c r="A26" s="16" t="inlineStr">
        <is>
          <t>按问卷</t>
        </is>
      </c>
    </row>
    <row r="27" ht="30" customHeight="1">
      <c r="A27" s="3" t="inlineStr">
        <is>
          <t>问卷</t>
        </is>
      </c>
      <c r="B27" s="3" t="inlineStr">
        <is>
          <t>答卷数</t>
        </is>
      </c>
      <c r="C27" s="3" t="inlineStr">
        <is>
          <t>已发送问卷数（填写）</t>
        </is>
      </c>
      <c r="D27" s="3" t="inlineStr">
        <is>
          <t>回收率</t>
        </is>
      </c>
      <c r="E27" s="3" t="inlineStr">
        <is>
          <t>CSAT %</t>
        </is>
      </c>
      <c r="F27" s="3" t="inlineStr">
        <is>
          <t>已解决或已设置好：是</t>
        </is>
      </c>
      <c r="G27" s="3" t="inlineStr">
        <is>
          <t>平均费力度</t>
        </is>
      </c>
      <c r="H27" s="3" t="inlineStr">
        <is>
          <t>NPS</t>
        </is>
      </c>
      <c r="I27" s="3" t="inlineStr">
        <is>
          <t>低分</t>
        </is>
      </c>
    </row>
    <row r="28">
      <c r="A28" s="5">
        <f>'列表和设置'!$A$5</f>
        <v/>
      </c>
      <c r="B28" s="20">
        <f>COUNTIF('答卷记录'!$C$5:$C$204,$A28)</f>
        <v/>
      </c>
      <c r="C28" s="20" t="n">
        <v>31</v>
      </c>
      <c r="D28" s="21">
        <f>IF(OR($C28="",$C28=0),"",$B28/$C28)</f>
        <v/>
      </c>
      <c r="E28" s="21">
        <f>IF(COUNTIFS('答卷记录'!$C$5:$C$204,$A28,'答卷记录'!$F$5:$F$204,"&gt;=1")=0,"",COUNTIFS('答卷记录'!$C$5:$C$204,$A28,'答卷记录'!$F$5:$F$204,"&gt;=4")/COUNTIFS('答卷记录'!$C$5:$C$204,$A28,'答卷记录'!$F$5:$F$204,"&gt;=1"))</f>
        <v/>
      </c>
      <c r="F28" s="21">
        <f>IF((COUNTIFS('答卷记录'!$C$5:$C$204,$A28,'答卷记录'!$E$5:$E$204,"是")+COUNTIFS('答卷记录'!$C$5:$C$204,$A28,'答卷记录'!$E$5:$E$204,"否"))=0,"",COUNTIFS('答卷记录'!$C$5:$C$204,$A28,'答卷记录'!$E$5:$E$204,"是")/(COUNTIFS('答卷记录'!$C$5:$C$204,$A28,'答卷记录'!$E$5:$E$204,"是")+COUNTIFS('答卷记录'!$C$5:$C$204,$A28,'答卷记录'!$E$5:$E$204,"否")))</f>
        <v/>
      </c>
      <c r="G28" s="22">
        <f>IF(COUNTIFS('答卷记录'!$C$5:$C$204,$A28,'答卷记录'!$G$5:$G$204,"&gt;=1")=0,"",AVERAGEIFS('答卷记录'!$G$5:$G$204,'答卷记录'!$C$5:$C$204,$A28))</f>
        <v/>
      </c>
      <c r="H28" s="23">
        <f>IF(COUNTIFS('答卷记录'!$C$5:$C$204,$A28,'答卷记录'!$H$5:$H$204,"&gt;=0")=0,"",ROUND((COUNTIFS('答卷记录'!$C$5:$C$204,$A28,'答卷记录'!$H$5:$H$204,"&gt;=9")-COUNTIFS('答卷记录'!$C$5:$C$204,$A28,'答卷记录'!$H$5:$H$204,"&lt;=6"))/COUNTIFS('答卷记录'!$C$5:$C$204,$A28,'答卷记录'!$H$5:$H$204,"&gt;=0")*100,0))</f>
        <v/>
      </c>
      <c r="I28" s="23">
        <f>COUNTIFS('答卷记录'!$C$5:$C$204,$A28,'答卷记录'!$L$5:$L$204,"是")</f>
        <v/>
      </c>
    </row>
    <row r="29">
      <c r="A29" s="5">
        <f>'列表和设置'!$A$6</f>
        <v/>
      </c>
      <c r="B29" s="20">
        <f>COUNTIF('答卷记录'!$C$5:$C$204,$A29)</f>
        <v/>
      </c>
      <c r="C29" s="20" t="n">
        <v>58</v>
      </c>
      <c r="D29" s="21">
        <f>IF(OR($C29="",$C29=0),"",$B29/$C29)</f>
        <v/>
      </c>
      <c r="E29" s="21">
        <f>IF(COUNTIFS('答卷记录'!$C$5:$C$204,$A29,'答卷记录'!$F$5:$F$204,"&gt;=1")=0,"",COUNTIFS('答卷记录'!$C$5:$C$204,$A29,'答卷记录'!$F$5:$F$204,"&gt;=4")/COUNTIFS('答卷记录'!$C$5:$C$204,$A29,'答卷记录'!$F$5:$F$204,"&gt;=1"))</f>
        <v/>
      </c>
      <c r="F29" s="21">
        <f>IF((COUNTIFS('答卷记录'!$C$5:$C$204,$A29,'答卷记录'!$E$5:$E$204,"是")+COUNTIFS('答卷记录'!$C$5:$C$204,$A29,'答卷记录'!$E$5:$E$204,"否"))=0,"",COUNTIFS('答卷记录'!$C$5:$C$204,$A29,'答卷记录'!$E$5:$E$204,"是")/(COUNTIFS('答卷记录'!$C$5:$C$204,$A29,'答卷记录'!$E$5:$E$204,"是")+COUNTIFS('答卷记录'!$C$5:$C$204,$A29,'答卷记录'!$E$5:$E$204,"否")))</f>
        <v/>
      </c>
      <c r="G29" s="22">
        <f>IF(COUNTIFS('答卷记录'!$C$5:$C$204,$A29,'答卷记录'!$G$5:$G$204,"&gt;=1")=0,"",AVERAGEIFS('答卷记录'!$G$5:$G$204,'答卷记录'!$C$5:$C$204,$A29))</f>
        <v/>
      </c>
      <c r="H29" s="23">
        <f>IF(COUNTIFS('答卷记录'!$C$5:$C$204,$A29,'答卷记录'!$H$5:$H$204,"&gt;=0")=0,"",ROUND((COUNTIFS('答卷记录'!$C$5:$C$204,$A29,'答卷记录'!$H$5:$H$204,"&gt;=9")-COUNTIFS('答卷记录'!$C$5:$C$204,$A29,'答卷记录'!$H$5:$H$204,"&lt;=6"))/COUNTIFS('答卷记录'!$C$5:$C$204,$A29,'答卷记录'!$H$5:$H$204,"&gt;=0")*100,0))</f>
        <v/>
      </c>
      <c r="I29" s="23">
        <f>COUNTIFS('答卷记录'!$C$5:$C$204,$A29,'答卷记录'!$L$5:$L$204,"是")</f>
        <v/>
      </c>
    </row>
    <row r="30">
      <c r="A30" s="5">
        <f>'列表和设置'!$A$7</f>
        <v/>
      </c>
      <c r="B30" s="20">
        <f>COUNTIF('答卷记录'!$C$5:$C$204,$A30)</f>
        <v/>
      </c>
      <c r="C30" s="20" t="n">
        <v>4</v>
      </c>
      <c r="D30" s="21">
        <f>IF(OR($C30="",$C30=0),"",$B30/$C30)</f>
        <v/>
      </c>
      <c r="E30" s="21">
        <f>IF(COUNTIFS('答卷记录'!$C$5:$C$204,$A30,'答卷记录'!$F$5:$F$204,"&gt;=1")=0,"",COUNTIFS('答卷记录'!$C$5:$C$204,$A30,'答卷记录'!$F$5:$F$204,"&gt;=4")/COUNTIFS('答卷记录'!$C$5:$C$204,$A30,'答卷记录'!$F$5:$F$204,"&gt;=1"))</f>
        <v/>
      </c>
      <c r="F30" s="21">
        <f>IF((COUNTIFS('答卷记录'!$C$5:$C$204,$A30,'答卷记录'!$E$5:$E$204,"是")+COUNTIFS('答卷记录'!$C$5:$C$204,$A30,'答卷记录'!$E$5:$E$204,"否"))=0,"",COUNTIFS('答卷记录'!$C$5:$C$204,$A30,'答卷记录'!$E$5:$E$204,"是")/(COUNTIFS('答卷记录'!$C$5:$C$204,$A30,'答卷记录'!$E$5:$E$204,"是")+COUNTIFS('答卷记录'!$C$5:$C$204,$A30,'答卷记录'!$E$5:$E$204,"否")))</f>
        <v/>
      </c>
      <c r="G30" s="22">
        <f>IF(COUNTIFS('答卷记录'!$C$5:$C$204,$A30,'答卷记录'!$G$5:$G$204,"&gt;=1")=0,"",AVERAGEIFS('答卷记录'!$G$5:$G$204,'答卷记录'!$C$5:$C$204,$A30))</f>
        <v/>
      </c>
      <c r="H30" s="23">
        <f>IF(COUNTIFS('答卷记录'!$C$5:$C$204,$A30,'答卷记录'!$H$5:$H$204,"&gt;=0")=0,"",ROUND((COUNTIFS('答卷记录'!$C$5:$C$204,$A30,'答卷记录'!$H$5:$H$204,"&gt;=9")-COUNTIFS('答卷记录'!$C$5:$C$204,$A30,'答卷记录'!$H$5:$H$204,"&lt;=6"))/COUNTIFS('答卷记录'!$C$5:$C$204,$A30,'答卷记录'!$H$5:$H$204,"&gt;=0")*100,0))</f>
        <v/>
      </c>
      <c r="I30" s="23">
        <f>COUNTIFS('答卷记录'!$C$5:$C$204,$A30,'答卷记录'!$L$5:$L$204,"是")</f>
        <v/>
      </c>
    </row>
    <row r="32">
      <c r="A32" s="16" t="inlineStr">
        <is>
          <t>聊天星级评分（从“分析”&gt;“满意度”复制）</t>
        </is>
      </c>
    </row>
    <row r="33" ht="30" customHeight="1">
      <c r="A33" s="3" t="inlineStr">
        <is>
          <t>星级</t>
        </is>
      </c>
      <c r="B33" s="3" t="inlineStr">
        <is>
          <t>评分数（填写）</t>
        </is>
      </c>
    </row>
    <row r="34">
      <c r="A34" s="6" t="inlineStr">
        <is>
          <t>5 星</t>
        </is>
      </c>
      <c r="B34" s="20" t="n">
        <v>31</v>
      </c>
    </row>
    <row r="35">
      <c r="A35" s="6" t="inlineStr">
        <is>
          <t>4 星</t>
        </is>
      </c>
      <c r="B35" s="20" t="n">
        <v>9</v>
      </c>
    </row>
    <row r="36">
      <c r="A36" s="6" t="inlineStr">
        <is>
          <t>3 星</t>
        </is>
      </c>
      <c r="B36" s="20" t="n">
        <v>3</v>
      </c>
    </row>
    <row r="37">
      <c r="A37" s="6" t="inlineStr">
        <is>
          <t>2 星</t>
        </is>
      </c>
      <c r="B37" s="20" t="n">
        <v>2</v>
      </c>
    </row>
    <row r="38">
      <c r="A38" s="6" t="inlineStr">
        <is>
          <t>1 星</t>
        </is>
      </c>
      <c r="B38" s="20" t="n">
        <v>1</v>
      </c>
    </row>
    <row r="39">
      <c r="A39" s="5" t="inlineStr">
        <is>
          <t>评分总数</t>
        </is>
      </c>
      <c r="B39" s="24">
        <f>SUM($B$34:$B$38)</f>
        <v/>
      </c>
    </row>
    <row r="40">
      <c r="A40" s="5" t="inlineStr">
        <is>
          <t>4 星或 5 星</t>
        </is>
      </c>
      <c r="B40" s="25">
        <f>IF($B$39=0,"",($B$34+$B$35)/$B$39)</f>
        <v/>
      </c>
    </row>
    <row r="41">
      <c r="A41" s="5" t="inlineStr">
        <is>
          <t>平均评分</t>
        </is>
      </c>
      <c r="B41" s="26">
        <f>IF($B$39=0,"",(5*$B$34+4*$B$35+3*$B$36+2*$B$37+$B$38)/$B$39)</f>
        <v/>
      </c>
    </row>
    <row r="43">
      <c r="A43" s="16" t="inlineStr">
        <is>
          <t>待回复或已逾期的跟进</t>
        </is>
      </c>
    </row>
    <row r="44" ht="30" customHeight="1">
      <c r="A44" s="3" t="inlineStr">
        <is>
          <t>#</t>
        </is>
      </c>
      <c r="B44" s="3" t="inlineStr">
        <is>
          <t>答卷日期</t>
        </is>
      </c>
      <c r="C44" s="3" t="inlineStr">
        <is>
          <t>客户</t>
        </is>
      </c>
      <c r="D44" s="3" t="inlineStr">
        <is>
          <t>问卷</t>
        </is>
      </c>
      <c r="E44" s="3" t="inlineStr">
        <is>
          <t>回复截止日</t>
        </is>
      </c>
      <c r="F44" s="3" t="inlineStr">
        <is>
          <t>状态</t>
        </is>
      </c>
      <c r="G44" s="3" t="inlineStr">
        <is>
          <t>反馈负责人</t>
        </is>
      </c>
    </row>
    <row r="45">
      <c r="A45" s="20" t="n">
        <v>1</v>
      </c>
      <c r="B45" s="27">
        <f>IFERROR(INDEX('答卷记录'!$A$5:$A$204,MATCH($A45,'答卷记录'!$Q$5:$Q$204,0)),"")</f>
        <v/>
      </c>
      <c r="C45" s="28">
        <f>IFERROR(INDEX('答卷记录'!$B$5:$B$204,MATCH($A45,'答卷记录'!$Q$5:$Q$204,0)),"")</f>
        <v/>
      </c>
      <c r="D45" s="28">
        <f>IFERROR(INDEX('答卷记录'!$C$5:$C$204,MATCH($A45,'答卷记录'!$Q$5:$Q$204,0)),"")</f>
        <v/>
      </c>
      <c r="E45" s="27">
        <f>IFERROR(INDEX('答卷记录'!$M$5:$M$204,MATCH($A45,'答卷记录'!$Q$5:$Q$204,0)),"")</f>
        <v/>
      </c>
      <c r="F45" s="29">
        <f>IFERROR(INDEX('答卷记录'!$O$5:$O$204,MATCH($A45,'答卷记录'!$Q$5:$Q$204,0)),"")</f>
        <v/>
      </c>
      <c r="G45" s="28">
        <f>IFERROR(INDEX('答卷记录'!$K$5:$K$204,MATCH($A45,'答卷记录'!$Q$5:$Q$204,0)),"")</f>
        <v/>
      </c>
    </row>
    <row r="46">
      <c r="A46" s="20" t="n">
        <v>2</v>
      </c>
      <c r="B46" s="27">
        <f>IFERROR(INDEX('答卷记录'!$A$5:$A$204,MATCH($A46,'答卷记录'!$Q$5:$Q$204,0)),"")</f>
        <v/>
      </c>
      <c r="C46" s="28">
        <f>IFERROR(INDEX('答卷记录'!$B$5:$B$204,MATCH($A46,'答卷记录'!$Q$5:$Q$204,0)),"")</f>
        <v/>
      </c>
      <c r="D46" s="28">
        <f>IFERROR(INDEX('答卷记录'!$C$5:$C$204,MATCH($A46,'答卷记录'!$Q$5:$Q$204,0)),"")</f>
        <v/>
      </c>
      <c r="E46" s="27">
        <f>IFERROR(INDEX('答卷记录'!$M$5:$M$204,MATCH($A46,'答卷记录'!$Q$5:$Q$204,0)),"")</f>
        <v/>
      </c>
      <c r="F46" s="29">
        <f>IFERROR(INDEX('答卷记录'!$O$5:$O$204,MATCH($A46,'答卷记录'!$Q$5:$Q$204,0)),"")</f>
        <v/>
      </c>
      <c r="G46" s="28">
        <f>IFERROR(INDEX('答卷记录'!$K$5:$K$204,MATCH($A46,'答卷记录'!$Q$5:$Q$204,0)),"")</f>
        <v/>
      </c>
    </row>
    <row r="47">
      <c r="A47" s="20" t="n">
        <v>3</v>
      </c>
      <c r="B47" s="27">
        <f>IFERROR(INDEX('答卷记录'!$A$5:$A$204,MATCH($A47,'答卷记录'!$Q$5:$Q$204,0)),"")</f>
        <v/>
      </c>
      <c r="C47" s="28">
        <f>IFERROR(INDEX('答卷记录'!$B$5:$B$204,MATCH($A47,'答卷记录'!$Q$5:$Q$204,0)),"")</f>
        <v/>
      </c>
      <c r="D47" s="28">
        <f>IFERROR(INDEX('答卷记录'!$C$5:$C$204,MATCH($A47,'答卷记录'!$Q$5:$Q$204,0)),"")</f>
        <v/>
      </c>
      <c r="E47" s="27">
        <f>IFERROR(INDEX('答卷记录'!$M$5:$M$204,MATCH($A47,'答卷记录'!$Q$5:$Q$204,0)),"")</f>
        <v/>
      </c>
      <c r="F47" s="29">
        <f>IFERROR(INDEX('答卷记录'!$O$5:$O$204,MATCH($A47,'答卷记录'!$Q$5:$Q$204,0)),"")</f>
        <v/>
      </c>
      <c r="G47" s="28">
        <f>IFERROR(INDEX('答卷记录'!$K$5:$K$204,MATCH($A47,'答卷记录'!$Q$5:$Q$204,0)),"")</f>
        <v/>
      </c>
    </row>
    <row r="48">
      <c r="A48" s="20" t="n">
        <v>4</v>
      </c>
      <c r="B48" s="27">
        <f>IFERROR(INDEX('答卷记录'!$A$5:$A$204,MATCH($A48,'答卷记录'!$Q$5:$Q$204,0)),"")</f>
        <v/>
      </c>
      <c r="C48" s="28">
        <f>IFERROR(INDEX('答卷记录'!$B$5:$B$204,MATCH($A48,'答卷记录'!$Q$5:$Q$204,0)),"")</f>
        <v/>
      </c>
      <c r="D48" s="28">
        <f>IFERROR(INDEX('答卷记录'!$C$5:$C$204,MATCH($A48,'答卷记录'!$Q$5:$Q$204,0)),"")</f>
        <v/>
      </c>
      <c r="E48" s="27">
        <f>IFERROR(INDEX('答卷记录'!$M$5:$M$204,MATCH($A48,'答卷记录'!$Q$5:$Q$204,0)),"")</f>
        <v/>
      </c>
      <c r="F48" s="29">
        <f>IFERROR(INDEX('答卷记录'!$O$5:$O$204,MATCH($A48,'答卷记录'!$Q$5:$Q$204,0)),"")</f>
        <v/>
      </c>
      <c r="G48" s="28">
        <f>IFERROR(INDEX('答卷记录'!$K$5:$K$204,MATCH($A48,'答卷记录'!$Q$5:$Q$204,0)),"")</f>
        <v/>
      </c>
    </row>
    <row r="49">
      <c r="A49" s="20" t="n">
        <v>5</v>
      </c>
      <c r="B49" s="27">
        <f>IFERROR(INDEX('答卷记录'!$A$5:$A$204,MATCH($A49,'答卷记录'!$Q$5:$Q$204,0)),"")</f>
        <v/>
      </c>
      <c r="C49" s="28">
        <f>IFERROR(INDEX('答卷记录'!$B$5:$B$204,MATCH($A49,'答卷记录'!$Q$5:$Q$204,0)),"")</f>
        <v/>
      </c>
      <c r="D49" s="28">
        <f>IFERROR(INDEX('答卷记录'!$C$5:$C$204,MATCH($A49,'答卷记录'!$Q$5:$Q$204,0)),"")</f>
        <v/>
      </c>
      <c r="E49" s="27">
        <f>IFERROR(INDEX('答卷记录'!$M$5:$M$204,MATCH($A49,'答卷记录'!$Q$5:$Q$204,0)),"")</f>
        <v/>
      </c>
      <c r="F49" s="29">
        <f>IFERROR(INDEX('答卷记录'!$O$5:$O$204,MATCH($A49,'答卷记录'!$Q$5:$Q$204,0)),"")</f>
        <v/>
      </c>
      <c r="G49" s="28">
        <f>IFERROR(INDEX('答卷记录'!$K$5:$K$204,MATCH($A49,'答卷记录'!$Q$5:$Q$204,0)),"")</f>
        <v/>
      </c>
    </row>
    <row r="50">
      <c r="A50" s="20" t="n">
        <v>6</v>
      </c>
      <c r="B50" s="27">
        <f>IFERROR(INDEX('答卷记录'!$A$5:$A$204,MATCH($A50,'答卷记录'!$Q$5:$Q$204,0)),"")</f>
        <v/>
      </c>
      <c r="C50" s="28">
        <f>IFERROR(INDEX('答卷记录'!$B$5:$B$204,MATCH($A50,'答卷记录'!$Q$5:$Q$204,0)),"")</f>
        <v/>
      </c>
      <c r="D50" s="28">
        <f>IFERROR(INDEX('答卷记录'!$C$5:$C$204,MATCH($A50,'答卷记录'!$Q$5:$Q$204,0)),"")</f>
        <v/>
      </c>
      <c r="E50" s="27">
        <f>IFERROR(INDEX('答卷记录'!$M$5:$M$204,MATCH($A50,'答卷记录'!$Q$5:$Q$204,0)),"")</f>
        <v/>
      </c>
      <c r="F50" s="29">
        <f>IFERROR(INDEX('答卷记录'!$O$5:$O$204,MATCH($A50,'答卷记录'!$Q$5:$Q$204,0)),"")</f>
        <v/>
      </c>
      <c r="G50" s="28">
        <f>IFERROR(INDEX('答卷记录'!$K$5:$K$204,MATCH($A50,'答卷记录'!$Q$5:$Q$204,0)),"")</f>
        <v/>
      </c>
    </row>
    <row r="51">
      <c r="A51" s="20" t="n">
        <v>7</v>
      </c>
      <c r="B51" s="27">
        <f>IFERROR(INDEX('答卷记录'!$A$5:$A$204,MATCH($A51,'答卷记录'!$Q$5:$Q$204,0)),"")</f>
        <v/>
      </c>
      <c r="C51" s="28">
        <f>IFERROR(INDEX('答卷记录'!$B$5:$B$204,MATCH($A51,'答卷记录'!$Q$5:$Q$204,0)),"")</f>
        <v/>
      </c>
      <c r="D51" s="28">
        <f>IFERROR(INDEX('答卷记录'!$C$5:$C$204,MATCH($A51,'答卷记录'!$Q$5:$Q$204,0)),"")</f>
        <v/>
      </c>
      <c r="E51" s="27">
        <f>IFERROR(INDEX('答卷记录'!$M$5:$M$204,MATCH($A51,'答卷记录'!$Q$5:$Q$204,0)),"")</f>
        <v/>
      </c>
      <c r="F51" s="29">
        <f>IFERROR(INDEX('答卷记录'!$O$5:$O$204,MATCH($A51,'答卷记录'!$Q$5:$Q$204,0)),"")</f>
        <v/>
      </c>
      <c r="G51" s="28">
        <f>IFERROR(INDEX('答卷记录'!$K$5:$K$204,MATCH($A51,'答卷记录'!$Q$5:$Q$204,0)),"")</f>
        <v/>
      </c>
    </row>
    <row r="52">
      <c r="A52" s="20" t="n">
        <v>8</v>
      </c>
      <c r="B52" s="27">
        <f>IFERROR(INDEX('答卷记录'!$A$5:$A$204,MATCH($A52,'答卷记录'!$Q$5:$Q$204,0)),"")</f>
        <v/>
      </c>
      <c r="C52" s="28">
        <f>IFERROR(INDEX('答卷记录'!$B$5:$B$204,MATCH($A52,'答卷记录'!$Q$5:$Q$204,0)),"")</f>
        <v/>
      </c>
      <c r="D52" s="28">
        <f>IFERROR(INDEX('答卷记录'!$C$5:$C$204,MATCH($A52,'答卷记录'!$Q$5:$Q$204,0)),"")</f>
        <v/>
      </c>
      <c r="E52" s="27">
        <f>IFERROR(INDEX('答卷记录'!$M$5:$M$204,MATCH($A52,'答卷记录'!$Q$5:$Q$204,0)),"")</f>
        <v/>
      </c>
      <c r="F52" s="29">
        <f>IFERROR(INDEX('答卷记录'!$O$5:$O$204,MATCH($A52,'答卷记录'!$Q$5:$Q$204,0)),"")</f>
        <v/>
      </c>
      <c r="G52" s="28">
        <f>IFERROR(INDEX('答卷记录'!$K$5:$K$204,MATCH($A52,'答卷记录'!$Q$5:$Q$204,0)),"")</f>
        <v/>
      </c>
    </row>
    <row r="53">
      <c r="A53" s="20" t="n">
        <v>9</v>
      </c>
      <c r="B53" s="27">
        <f>IFERROR(INDEX('答卷记录'!$A$5:$A$204,MATCH($A53,'答卷记录'!$Q$5:$Q$204,0)),"")</f>
        <v/>
      </c>
      <c r="C53" s="28">
        <f>IFERROR(INDEX('答卷记录'!$B$5:$B$204,MATCH($A53,'答卷记录'!$Q$5:$Q$204,0)),"")</f>
        <v/>
      </c>
      <c r="D53" s="28">
        <f>IFERROR(INDEX('答卷记录'!$C$5:$C$204,MATCH($A53,'答卷记录'!$Q$5:$Q$204,0)),"")</f>
        <v/>
      </c>
      <c r="E53" s="27">
        <f>IFERROR(INDEX('答卷记录'!$M$5:$M$204,MATCH($A53,'答卷记录'!$Q$5:$Q$204,0)),"")</f>
        <v/>
      </c>
      <c r="F53" s="29">
        <f>IFERROR(INDEX('答卷记录'!$O$5:$O$204,MATCH($A53,'答卷记录'!$Q$5:$Q$204,0)),"")</f>
        <v/>
      </c>
      <c r="G53" s="28">
        <f>IFERROR(INDEX('答卷记录'!$K$5:$K$204,MATCH($A53,'答卷记录'!$Q$5:$Q$204,0)),"")</f>
        <v/>
      </c>
    </row>
    <row r="54">
      <c r="A54" s="20" t="n">
        <v>10</v>
      </c>
      <c r="B54" s="27">
        <f>IFERROR(INDEX('答卷记录'!$A$5:$A$204,MATCH($A54,'答卷记录'!$Q$5:$Q$204,0)),"")</f>
        <v/>
      </c>
      <c r="C54" s="28">
        <f>IFERROR(INDEX('答卷记录'!$B$5:$B$204,MATCH($A54,'答卷记录'!$Q$5:$Q$204,0)),"")</f>
        <v/>
      </c>
      <c r="D54" s="28">
        <f>IFERROR(INDEX('答卷记录'!$C$5:$C$204,MATCH($A54,'答卷记录'!$Q$5:$Q$204,0)),"")</f>
        <v/>
      </c>
      <c r="E54" s="27">
        <f>IFERROR(INDEX('答卷记录'!$M$5:$M$204,MATCH($A54,'答卷记录'!$Q$5:$Q$204,0)),"")</f>
        <v/>
      </c>
      <c r="F54" s="29">
        <f>IFERROR(INDEX('答卷记录'!$O$5:$O$204,MATCH($A54,'答卷记录'!$Q$5:$Q$204,0)),"")</f>
        <v/>
      </c>
      <c r="G54" s="28">
        <f>IFERROR(INDEX('答卷记录'!$K$5:$K$204,MATCH($A54,'答卷记录'!$Q$5:$Q$204,0)),"")</f>
        <v/>
      </c>
    </row>
    <row r="55">
      <c r="A55" s="20" t="n">
        <v>11</v>
      </c>
      <c r="B55" s="27">
        <f>IFERROR(INDEX('答卷记录'!$A$5:$A$204,MATCH($A55,'答卷记录'!$Q$5:$Q$204,0)),"")</f>
        <v/>
      </c>
      <c r="C55" s="28">
        <f>IFERROR(INDEX('答卷记录'!$B$5:$B$204,MATCH($A55,'答卷记录'!$Q$5:$Q$204,0)),"")</f>
        <v/>
      </c>
      <c r="D55" s="28">
        <f>IFERROR(INDEX('答卷记录'!$C$5:$C$204,MATCH($A55,'答卷记录'!$Q$5:$Q$204,0)),"")</f>
        <v/>
      </c>
      <c r="E55" s="27">
        <f>IFERROR(INDEX('答卷记录'!$M$5:$M$204,MATCH($A55,'答卷记录'!$Q$5:$Q$204,0)),"")</f>
        <v/>
      </c>
      <c r="F55" s="29">
        <f>IFERROR(INDEX('答卷记录'!$O$5:$O$204,MATCH($A55,'答卷记录'!$Q$5:$Q$204,0)),"")</f>
        <v/>
      </c>
      <c r="G55" s="28">
        <f>IFERROR(INDEX('答卷记录'!$K$5:$K$204,MATCH($A55,'答卷记录'!$Q$5:$Q$204,0)),"")</f>
        <v/>
      </c>
    </row>
    <row r="56">
      <c r="A56" s="20" t="n">
        <v>12</v>
      </c>
      <c r="B56" s="27">
        <f>IFERROR(INDEX('答卷记录'!$A$5:$A$204,MATCH($A56,'答卷记录'!$Q$5:$Q$204,0)),"")</f>
        <v/>
      </c>
      <c r="C56" s="28">
        <f>IFERROR(INDEX('答卷记录'!$B$5:$B$204,MATCH($A56,'答卷记录'!$Q$5:$Q$204,0)),"")</f>
        <v/>
      </c>
      <c r="D56" s="28">
        <f>IFERROR(INDEX('答卷记录'!$C$5:$C$204,MATCH($A56,'答卷记录'!$Q$5:$Q$204,0)),"")</f>
        <v/>
      </c>
      <c r="E56" s="27">
        <f>IFERROR(INDEX('答卷记录'!$M$5:$M$204,MATCH($A56,'答卷记录'!$Q$5:$Q$204,0)),"")</f>
        <v/>
      </c>
      <c r="F56" s="29">
        <f>IFERROR(INDEX('答卷记录'!$O$5:$O$204,MATCH($A56,'答卷记录'!$Q$5:$Q$204,0)),"")</f>
        <v/>
      </c>
      <c r="G56" s="28">
        <f>IFERROR(INDEX('答卷记录'!$K$5:$K$204,MATCH($A56,'答卷记录'!$Q$5:$Q$204,0)),"")</f>
        <v/>
      </c>
    </row>
    <row r="57">
      <c r="A57" s="20" t="n">
        <v>13</v>
      </c>
      <c r="B57" s="27">
        <f>IFERROR(INDEX('答卷记录'!$A$5:$A$204,MATCH($A57,'答卷记录'!$Q$5:$Q$204,0)),"")</f>
        <v/>
      </c>
      <c r="C57" s="28">
        <f>IFERROR(INDEX('答卷记录'!$B$5:$B$204,MATCH($A57,'答卷记录'!$Q$5:$Q$204,0)),"")</f>
        <v/>
      </c>
      <c r="D57" s="28">
        <f>IFERROR(INDEX('答卷记录'!$C$5:$C$204,MATCH($A57,'答卷记录'!$Q$5:$Q$204,0)),"")</f>
        <v/>
      </c>
      <c r="E57" s="27">
        <f>IFERROR(INDEX('答卷记录'!$M$5:$M$204,MATCH($A57,'答卷记录'!$Q$5:$Q$204,0)),"")</f>
        <v/>
      </c>
      <c r="F57" s="29">
        <f>IFERROR(INDEX('答卷记录'!$O$5:$O$204,MATCH($A57,'答卷记录'!$Q$5:$Q$204,0)),"")</f>
        <v/>
      </c>
      <c r="G57" s="28">
        <f>IFERROR(INDEX('答卷记录'!$K$5:$K$204,MATCH($A57,'答卷记录'!$Q$5:$Q$204,0)),"")</f>
        <v/>
      </c>
    </row>
    <row r="58">
      <c r="A58" s="20" t="n">
        <v>14</v>
      </c>
      <c r="B58" s="27">
        <f>IFERROR(INDEX('答卷记录'!$A$5:$A$204,MATCH($A58,'答卷记录'!$Q$5:$Q$204,0)),"")</f>
        <v/>
      </c>
      <c r="C58" s="28">
        <f>IFERROR(INDEX('答卷记录'!$B$5:$B$204,MATCH($A58,'答卷记录'!$Q$5:$Q$204,0)),"")</f>
        <v/>
      </c>
      <c r="D58" s="28">
        <f>IFERROR(INDEX('答卷记录'!$C$5:$C$204,MATCH($A58,'答卷记录'!$Q$5:$Q$204,0)),"")</f>
        <v/>
      </c>
      <c r="E58" s="27">
        <f>IFERROR(INDEX('答卷记录'!$M$5:$M$204,MATCH($A58,'答卷记录'!$Q$5:$Q$204,0)),"")</f>
        <v/>
      </c>
      <c r="F58" s="29">
        <f>IFERROR(INDEX('答卷记录'!$O$5:$O$204,MATCH($A58,'答卷记录'!$Q$5:$Q$204,0)),"")</f>
        <v/>
      </c>
      <c r="G58" s="28">
        <f>IFERROR(INDEX('答卷记录'!$K$5:$K$204,MATCH($A58,'答卷记录'!$Q$5:$Q$204,0)),"")</f>
        <v/>
      </c>
    </row>
    <row r="59">
      <c r="A59" s="20" t="n">
        <v>15</v>
      </c>
      <c r="B59" s="27">
        <f>IFERROR(INDEX('答卷记录'!$A$5:$A$204,MATCH($A59,'答卷记录'!$Q$5:$Q$204,0)),"")</f>
        <v/>
      </c>
      <c r="C59" s="28">
        <f>IFERROR(INDEX('答卷记录'!$B$5:$B$204,MATCH($A59,'答卷记录'!$Q$5:$Q$204,0)),"")</f>
        <v/>
      </c>
      <c r="D59" s="28">
        <f>IFERROR(INDEX('答卷记录'!$C$5:$C$204,MATCH($A59,'答卷记录'!$Q$5:$Q$204,0)),"")</f>
        <v/>
      </c>
      <c r="E59" s="27">
        <f>IFERROR(INDEX('答卷记录'!$M$5:$M$204,MATCH($A59,'答卷记录'!$Q$5:$Q$204,0)),"")</f>
        <v/>
      </c>
      <c r="F59" s="29">
        <f>IFERROR(INDEX('答卷记录'!$O$5:$O$204,MATCH($A59,'答卷记录'!$Q$5:$Q$204,0)),"")</f>
        <v/>
      </c>
      <c r="G59" s="28">
        <f>IFERROR(INDEX('答卷记录'!$K$5:$K$204,MATCH($A59,'答卷记录'!$Q$5:$Q$204,0)),"")</f>
        <v/>
      </c>
    </row>
    <row r="60">
      <c r="A60" s="20" t="n">
        <v>16</v>
      </c>
      <c r="B60" s="27">
        <f>IFERROR(INDEX('答卷记录'!$A$5:$A$204,MATCH($A60,'答卷记录'!$Q$5:$Q$204,0)),"")</f>
        <v/>
      </c>
      <c r="C60" s="28">
        <f>IFERROR(INDEX('答卷记录'!$B$5:$B$204,MATCH($A60,'答卷记录'!$Q$5:$Q$204,0)),"")</f>
        <v/>
      </c>
      <c r="D60" s="28">
        <f>IFERROR(INDEX('答卷记录'!$C$5:$C$204,MATCH($A60,'答卷记录'!$Q$5:$Q$204,0)),"")</f>
        <v/>
      </c>
      <c r="E60" s="27">
        <f>IFERROR(INDEX('答卷记录'!$M$5:$M$204,MATCH($A60,'答卷记录'!$Q$5:$Q$204,0)),"")</f>
        <v/>
      </c>
      <c r="F60" s="29">
        <f>IFERROR(INDEX('答卷记录'!$O$5:$O$204,MATCH($A60,'答卷记录'!$Q$5:$Q$204,0)),"")</f>
        <v/>
      </c>
      <c r="G60" s="28">
        <f>IFERROR(INDEX('答卷记录'!$K$5:$K$204,MATCH($A60,'答卷记录'!$Q$5:$Q$204,0)),"")</f>
        <v/>
      </c>
    </row>
    <row r="61">
      <c r="A61" s="20" t="n">
        <v>17</v>
      </c>
      <c r="B61" s="27">
        <f>IFERROR(INDEX('答卷记录'!$A$5:$A$204,MATCH($A61,'答卷记录'!$Q$5:$Q$204,0)),"")</f>
        <v/>
      </c>
      <c r="C61" s="28">
        <f>IFERROR(INDEX('答卷记录'!$B$5:$B$204,MATCH($A61,'答卷记录'!$Q$5:$Q$204,0)),"")</f>
        <v/>
      </c>
      <c r="D61" s="28">
        <f>IFERROR(INDEX('答卷记录'!$C$5:$C$204,MATCH($A61,'答卷记录'!$Q$5:$Q$204,0)),"")</f>
        <v/>
      </c>
      <c r="E61" s="27">
        <f>IFERROR(INDEX('答卷记录'!$M$5:$M$204,MATCH($A61,'答卷记录'!$Q$5:$Q$204,0)),"")</f>
        <v/>
      </c>
      <c r="F61" s="29">
        <f>IFERROR(INDEX('答卷记录'!$O$5:$O$204,MATCH($A61,'答卷记录'!$Q$5:$Q$204,0)),"")</f>
        <v/>
      </c>
      <c r="G61" s="28">
        <f>IFERROR(INDEX('答卷记录'!$K$5:$K$204,MATCH($A61,'答卷记录'!$Q$5:$Q$204,0)),"")</f>
        <v/>
      </c>
    </row>
    <row r="62">
      <c r="A62" s="20" t="n">
        <v>18</v>
      </c>
      <c r="B62" s="27">
        <f>IFERROR(INDEX('答卷记录'!$A$5:$A$204,MATCH($A62,'答卷记录'!$Q$5:$Q$204,0)),"")</f>
        <v/>
      </c>
      <c r="C62" s="28">
        <f>IFERROR(INDEX('答卷记录'!$B$5:$B$204,MATCH($A62,'答卷记录'!$Q$5:$Q$204,0)),"")</f>
        <v/>
      </c>
      <c r="D62" s="28">
        <f>IFERROR(INDEX('答卷记录'!$C$5:$C$204,MATCH($A62,'答卷记录'!$Q$5:$Q$204,0)),"")</f>
        <v/>
      </c>
      <c r="E62" s="27">
        <f>IFERROR(INDEX('答卷记录'!$M$5:$M$204,MATCH($A62,'答卷记录'!$Q$5:$Q$204,0)),"")</f>
        <v/>
      </c>
      <c r="F62" s="29">
        <f>IFERROR(INDEX('答卷记录'!$O$5:$O$204,MATCH($A62,'答卷记录'!$Q$5:$Q$204,0)),"")</f>
        <v/>
      </c>
      <c r="G62" s="28">
        <f>IFERROR(INDEX('答卷记录'!$K$5:$K$204,MATCH($A62,'答卷记录'!$Q$5:$Q$204,0)),"")</f>
        <v/>
      </c>
    </row>
    <row r="63">
      <c r="A63" s="20" t="n">
        <v>19</v>
      </c>
      <c r="B63" s="27">
        <f>IFERROR(INDEX('答卷记录'!$A$5:$A$204,MATCH($A63,'答卷记录'!$Q$5:$Q$204,0)),"")</f>
        <v/>
      </c>
      <c r="C63" s="28">
        <f>IFERROR(INDEX('答卷记录'!$B$5:$B$204,MATCH($A63,'答卷记录'!$Q$5:$Q$204,0)),"")</f>
        <v/>
      </c>
      <c r="D63" s="28">
        <f>IFERROR(INDEX('答卷记录'!$C$5:$C$204,MATCH($A63,'答卷记录'!$Q$5:$Q$204,0)),"")</f>
        <v/>
      </c>
      <c r="E63" s="27">
        <f>IFERROR(INDEX('答卷记录'!$M$5:$M$204,MATCH($A63,'答卷记录'!$Q$5:$Q$204,0)),"")</f>
        <v/>
      </c>
      <c r="F63" s="29">
        <f>IFERROR(INDEX('答卷记录'!$O$5:$O$204,MATCH($A63,'答卷记录'!$Q$5:$Q$204,0)),"")</f>
        <v/>
      </c>
      <c r="G63" s="28">
        <f>IFERROR(INDEX('答卷记录'!$K$5:$K$204,MATCH($A63,'答卷记录'!$Q$5:$Q$204,0)),"")</f>
        <v/>
      </c>
    </row>
    <row r="64">
      <c r="A64" s="20" t="n">
        <v>20</v>
      </c>
      <c r="B64" s="27">
        <f>IFERROR(INDEX('答卷记录'!$A$5:$A$204,MATCH($A64,'答卷记录'!$Q$5:$Q$204,0)),"")</f>
        <v/>
      </c>
      <c r="C64" s="28">
        <f>IFERROR(INDEX('答卷记录'!$B$5:$B$204,MATCH($A64,'答卷记录'!$Q$5:$Q$204,0)),"")</f>
        <v/>
      </c>
      <c r="D64" s="28">
        <f>IFERROR(INDEX('答卷记录'!$C$5:$C$204,MATCH($A64,'答卷记录'!$Q$5:$Q$204,0)),"")</f>
        <v/>
      </c>
      <c r="E64" s="27">
        <f>IFERROR(INDEX('答卷记录'!$M$5:$M$204,MATCH($A64,'答卷记录'!$Q$5:$Q$204,0)),"")</f>
        <v/>
      </c>
      <c r="F64" s="29">
        <f>IFERROR(INDEX('答卷记录'!$O$5:$O$204,MATCH($A64,'答卷记录'!$Q$5:$Q$204,0)),"")</f>
        <v/>
      </c>
      <c r="G64" s="28">
        <f>IFERROR(INDEX('答卷记录'!$K$5:$K$204,MATCH($A64,'答卷记录'!$Q$5:$Q$204,0)),"")</f>
        <v/>
      </c>
    </row>
    <row r="66">
      <c r="A66" s="30" t="inlineStr">
        <is>
          <t>CRMsoftware.pro 免费模板。示例数据为虚构。</t>
        </is>
      </c>
    </row>
  </sheetData>
  <mergeCells count="2">
    <mergeCell ref="A23:I23"/>
    <mergeCell ref="A24:I24"/>
  </mergeCells>
  <conditionalFormatting sqref="F45:F64">
    <cfRule type="expression" priority="1" dxfId="0">
      <formula>F45="已逾期"</formula>
    </cfRule>
    <cfRule type="expression" priority="2" dxfId="1">
      <formula>F45="待回复"</formula>
    </cfRule>
  </conditionalFormatting>
  <dataValidations count="1">
    <dataValidation sqref="B34:B38 C28:C30" showDropDown="0" showInputMessage="0" showErrorMessage="0" allowBlank="1" type="whole" operator="between">
      <formula1>0</formula1>
      <formula2>1000000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rightToLeft="0" workbookViewId="0">
      <selection activeCell="A1" sqref="A1"/>
    </sheetView>
  </sheetViews>
  <sheetFormatPr baseColWidth="8" defaultRowHeight="15"/>
  <cols>
    <col width="28" customWidth="1" min="1" max="1"/>
    <col width="34" customWidth="1" min="2" max="2"/>
    <col width="10" customWidth="1" min="3" max="3"/>
    <col width="3" customWidth="1" min="4" max="4"/>
    <col width="36" customWidth="1" min="5" max="5"/>
    <col width="10" customWidth="1" min="6" max="6"/>
  </cols>
  <sheetData>
    <row r="1">
      <c r="A1" s="1" t="inlineStr">
        <is>
          <t>列表和设置</t>
        </is>
      </c>
    </row>
    <row r="2">
      <c r="A2" s="2" t="inlineStr">
        <is>
          <t>修改列表即可更改下拉选项。“汇总”按此列表中的名称统计前 3 份问卷。</t>
        </is>
      </c>
    </row>
    <row r="4" ht="30" customHeight="1">
      <c r="A4" s="3" t="inlineStr">
        <is>
          <t>问卷</t>
        </is>
      </c>
      <c r="B4" s="3" t="inlineStr">
        <is>
          <t>反馈负责人</t>
        </is>
      </c>
      <c r="C4" s="3" t="inlineStr">
        <is>
          <t>是 / 否</t>
        </is>
      </c>
      <c r="E4" s="3" t="inlineStr">
        <is>
          <t>设置</t>
        </is>
      </c>
      <c r="F4" s="3" t="inlineStr">
        <is>
          <t>值</t>
        </is>
      </c>
    </row>
    <row r="5">
      <c r="A5" s="6" t="inlineStr">
        <is>
          <t>工单或聊天后</t>
        </is>
      </c>
      <c r="B5" s="6" t="inlineStr">
        <is>
          <t>Maya Chen，客户服务主管</t>
        </is>
      </c>
      <c r="C5" s="31" t="inlineStr">
        <is>
          <t>是</t>
        </is>
      </c>
      <c r="E5" s="6" t="inlineStr">
        <is>
          <t>满意度低分：不高于</t>
        </is>
      </c>
      <c r="F5" s="20" t="n">
        <v>2</v>
      </c>
    </row>
    <row r="6">
      <c r="A6" s="6" t="inlineStr">
        <is>
          <t>季度 NPS</t>
        </is>
      </c>
      <c r="B6" s="6" t="inlineStr">
        <is>
          <t>Ruth Alvarez，创始人</t>
        </is>
      </c>
      <c r="C6" s="31" t="inlineStr">
        <is>
          <t>否</t>
        </is>
      </c>
      <c r="E6" s="6" t="inlineStr">
        <is>
          <t>费力度低分：不高于</t>
        </is>
      </c>
      <c r="F6" s="20" t="n">
        <v>3</v>
      </c>
    </row>
    <row r="7">
      <c r="A7" s="6" t="inlineStr">
        <is>
          <t>上手引导后</t>
        </is>
      </c>
      <c r="B7" s="6" t="inlineStr">
        <is>
          <t>Leo Park，上手引导</t>
        </is>
      </c>
      <c r="E7" s="6" t="inlineStr">
        <is>
          <t>回复时限（工作日）</t>
        </is>
      </c>
      <c r="F7" s="20" t="n">
        <v>1</v>
      </c>
    </row>
    <row r="8">
      <c r="A8" s="6" t="n"/>
      <c r="B8" s="6" t="n"/>
      <c r="E8" s="6" t="inlineStr">
        <is>
          <t>小样本提示：答卷数少于</t>
        </is>
      </c>
      <c r="F8" s="20" t="n">
        <v>30</v>
      </c>
    </row>
    <row r="9">
      <c r="A9" s="6" t="n"/>
      <c r="B9" s="6" t="n"/>
    </row>
    <row r="10">
      <c r="A10" s="6" t="n"/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</sheetData>
  <dataValidations count="1">
    <dataValidation sqref="F5:F8" showDropDown="0" showInputMessage="0" showErrorMessage="0" allowBlank="0" type="whole" operator="between">
      <formula1>0</formula1>
      <formula2>100000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调查答卷记录表</dc:title>
  <dcterms:created xmlns:dcterms="http://purl.org/dc/terms/" xmlns:xsi="http://www.w3.org/2001/XMLSchema-instance" xsi:type="dcterms:W3CDTF">2026-10-08T17:59:07Z</dcterms:created>
  <dcterms:modified xmlns:dcterms="http://purl.org/dc/terms/" xmlns:xsi="http://www.w3.org/2001/XMLSchema-instance" xsi:type="dcterms:W3CDTF">2026-10-08T17:59:08Z</dcterms:modified>
</cp:coreProperties>
</file>